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en\2. Privat\STEYR-PUCH\Leistungsberechnung\Dokumentation\"/>
    </mc:Choice>
  </mc:AlternateContent>
  <xr:revisionPtr revIDLastSave="0" documentId="13_ncr:1_{895D4163-A3C2-45AF-91AA-9D9208C3F17E}" xr6:coauthVersionLast="46" xr6:coauthVersionMax="46" xr10:uidLastSave="{00000000-0000-0000-0000-000000000000}"/>
  <bookViews>
    <workbookView xWindow="-120" yWindow="-120" windowWidth="29040" windowHeight="15840" xr2:uid="{AEABFAFC-D234-4373-89B4-1449A1EB7BCE}"/>
  </bookViews>
  <sheets>
    <sheet name="Leistungsberechnung" sheetId="1" r:id="rId1"/>
  </sheets>
  <definedNames>
    <definedName name="_xlnm.Print_Area" localSheetId="0">Leistungsberechnung!$A$1:$Q$41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L16" i="1"/>
  <c r="D23" i="1"/>
  <c r="D28" i="1" s="1"/>
  <c r="E16" i="1"/>
  <c r="F16" i="1"/>
  <c r="G16" i="1"/>
  <c r="H16" i="1"/>
  <c r="I16" i="1"/>
  <c r="J16" i="1"/>
  <c r="K16" i="1"/>
  <c r="M16" i="1"/>
  <c r="N16" i="1"/>
  <c r="O16" i="1"/>
  <c r="P16" i="1"/>
  <c r="Q16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O36" i="1" l="1"/>
  <c r="O37" i="1" s="1"/>
  <c r="M36" i="1"/>
  <c r="M37" i="1" s="1"/>
  <c r="I36" i="1"/>
  <c r="I37" i="1" s="1"/>
  <c r="H36" i="1"/>
  <c r="H37" i="1" s="1"/>
  <c r="G36" i="1"/>
  <c r="G37" i="1" s="1"/>
  <c r="F36" i="1"/>
  <c r="F37" i="1" s="1"/>
  <c r="E36" i="1"/>
  <c r="E37" i="1" s="1"/>
  <c r="D36" i="1"/>
  <c r="D37" i="1" s="1"/>
  <c r="O35" i="1"/>
  <c r="M35" i="1"/>
  <c r="I35" i="1"/>
  <c r="H35" i="1"/>
  <c r="G35" i="1"/>
  <c r="F35" i="1"/>
  <c r="E35" i="1"/>
  <c r="D35" i="1"/>
  <c r="E29" i="1"/>
  <c r="F29" i="1"/>
  <c r="G28" i="1"/>
  <c r="H29" i="1"/>
  <c r="I29" i="1"/>
  <c r="J29" i="1"/>
  <c r="K28" i="1"/>
  <c r="L28" i="1"/>
  <c r="M29" i="1"/>
  <c r="N29" i="1"/>
  <c r="O28" i="1"/>
  <c r="P28" i="1"/>
  <c r="Q29" i="1"/>
  <c r="E51" i="1"/>
  <c r="D29" i="1"/>
  <c r="L36" i="1" l="1"/>
  <c r="L37" i="1" s="1"/>
  <c r="N35" i="1"/>
  <c r="J35" i="1"/>
  <c r="Q35" i="1"/>
  <c r="K36" i="1"/>
  <c r="K37" i="1" s="1"/>
  <c r="P36" i="1"/>
  <c r="P37" i="1" s="1"/>
  <c r="K35" i="1"/>
  <c r="Q36" i="1"/>
  <c r="Q37" i="1" s="1"/>
  <c r="L35" i="1"/>
  <c r="P35" i="1"/>
  <c r="J36" i="1"/>
  <c r="J37" i="1" s="1"/>
  <c r="N36" i="1"/>
  <c r="N37" i="1" s="1"/>
  <c r="N31" i="1"/>
  <c r="P30" i="1"/>
  <c r="L30" i="1"/>
  <c r="H31" i="1"/>
  <c r="H41" i="1" s="1"/>
  <c r="J31" i="1"/>
  <c r="Q31" i="1"/>
  <c r="Q41" i="1" s="1"/>
  <c r="M31" i="1"/>
  <c r="M41" i="1" s="1"/>
  <c r="I31" i="1"/>
  <c r="I41" i="1" s="1"/>
  <c r="E31" i="1"/>
  <c r="E41" i="1" s="1"/>
  <c r="O30" i="1"/>
  <c r="O40" i="1" s="1"/>
  <c r="K30" i="1"/>
  <c r="G30" i="1"/>
  <c r="F31" i="1"/>
  <c r="F41" i="1" s="1"/>
  <c r="M28" i="1"/>
  <c r="M30" i="1" s="1"/>
  <c r="M40" i="1" s="1"/>
  <c r="J28" i="1"/>
  <c r="J30" i="1" s="1"/>
  <c r="Q28" i="1"/>
  <c r="Q30" i="1" s="1"/>
  <c r="I28" i="1"/>
  <c r="N28" i="1"/>
  <c r="N30" i="1" s="1"/>
  <c r="F28" i="1"/>
  <c r="P29" i="1"/>
  <c r="P31" i="1" s="1"/>
  <c r="L29" i="1"/>
  <c r="L31" i="1" s="1"/>
  <c r="L41" i="1" s="1"/>
  <c r="K29" i="1"/>
  <c r="K31" i="1" s="1"/>
  <c r="K41" i="1" s="1"/>
  <c r="H28" i="1"/>
  <c r="H30" i="1" s="1"/>
  <c r="O29" i="1"/>
  <c r="O31" i="1" s="1"/>
  <c r="O41" i="1" s="1"/>
  <c r="G29" i="1"/>
  <c r="G31" i="1" s="1"/>
  <c r="G41" i="1" s="1"/>
  <c r="E28" i="1"/>
  <c r="P41" i="1" l="1"/>
  <c r="J41" i="1"/>
  <c r="N41" i="1"/>
  <c r="Q40" i="1"/>
  <c r="K40" i="1"/>
  <c r="L40" i="1"/>
  <c r="P40" i="1"/>
  <c r="G40" i="1"/>
  <c r="J40" i="1"/>
  <c r="E30" i="1"/>
  <c r="E40" i="1" s="1"/>
  <c r="I30" i="1"/>
  <c r="I40" i="1" s="1"/>
  <c r="F30" i="1"/>
  <c r="F40" i="1" s="1"/>
  <c r="N40" i="1"/>
  <c r="H40" i="1"/>
  <c r="D30" i="1" l="1"/>
  <c r="D40" i="1" s="1"/>
  <c r="D31" i="1"/>
  <c r="D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 Heiml</author>
  </authors>
  <commentList>
    <comment ref="Q8" authorId="0" shapeId="0" xr:uid="{A973E857-C64B-4387-8D82-7AFE6A2E934E}">
      <text>
        <r>
          <rPr>
            <sz val="9"/>
            <color indexed="81"/>
            <rFont val="Segoe UI"/>
            <family val="2"/>
          </rPr>
          <t>Angabe von Josef Müller auf seiner Homepage: 
Mit 823cm³ und den 3/1erPleuel sind so standfeste Motoren mit mehr als 60 PS möglich.</t>
        </r>
      </text>
    </comment>
    <comment ref="E20" authorId="0" shapeId="0" xr:uid="{2112E3B4-60F5-49E8-B84F-953C3E1F6E79}">
      <text>
        <r>
          <rPr>
            <sz val="9"/>
            <color indexed="81"/>
            <rFont val="Segoe UI"/>
            <family val="2"/>
          </rPr>
          <t>Leistungssteigerung gegenüber 500D nur durch Verbesserung Liefergrad: Größeres Saugrohr und größerer Lufttrichter im Vergaser</t>
        </r>
      </text>
    </comment>
    <comment ref="F20" authorId="0" shapeId="0" xr:uid="{F0F928D5-DF9F-4693-87D4-9F7B91853998}">
      <text>
        <r>
          <rPr>
            <sz val="9"/>
            <color indexed="81"/>
            <rFont val="Segoe UI"/>
            <family val="2"/>
          </rPr>
          <t xml:space="preserve">Leistungsreduktion gegenüber 700C durch Drosselung mittels kleinem Lufttrichter </t>
        </r>
      </text>
    </comment>
    <comment ref="A23" authorId="0" shapeId="0" xr:uid="{2379705C-AB01-4EF0-87A6-5E55D4D4E48C}">
      <text>
        <r>
          <rPr>
            <sz val="9"/>
            <color indexed="81"/>
            <rFont val="Segoe UI"/>
            <family val="2"/>
          </rPr>
          <t xml:space="preserve">Der idizierte Mitteldruck bezieht sich auf ein Verdichtungsverhältnis von 10 
Ist die Verdichtung geringer, so sinkt auch der indizierte Mitteldruck. 
Ist die Verdichtung höher, so steigt auch der indizierte Mitteldruck. </t>
        </r>
      </text>
    </comment>
    <comment ref="A35" authorId="0" shapeId="0" xr:uid="{F85A422E-3A73-4110-9943-AFA4A29937C2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A36" authorId="0" shapeId="0" xr:uid="{88D37F33-A614-40C8-A16F-998F2A3213C0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D47" authorId="0" shapeId="0" xr:uid="{5E068743-0550-4EE2-BC4A-A9973F4FF8D9}">
      <text>
        <r>
          <rPr>
            <sz val="9"/>
            <color indexed="81"/>
            <rFont val="Segoe UI"/>
            <family val="2"/>
          </rPr>
          <t>geschätzt</t>
        </r>
      </text>
    </comment>
    <comment ref="E47" authorId="0" shapeId="0" xr:uid="{402634BA-1702-4DCB-89CC-DD17A3467F43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F47" authorId="0" shapeId="0" xr:uid="{02760BE6-FF66-4512-B91E-672D54160812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G47" authorId="0" shapeId="0" xr:uid="{96C78780-4A97-42D3-BF10-3F3F2565B6F2}">
      <text>
        <r>
          <rPr>
            <sz val="9"/>
            <color indexed="81"/>
            <rFont val="Segoe UI"/>
            <family val="2"/>
          </rPr>
          <t>geschätzt</t>
        </r>
      </text>
    </comment>
  </commentList>
</comments>
</file>

<file path=xl/sharedStrings.xml><?xml version="1.0" encoding="utf-8"?>
<sst xmlns="http://schemas.openxmlformats.org/spreadsheetml/2006/main" count="203" uniqueCount="120">
  <si>
    <t>Kolbendurchmesser</t>
  </si>
  <si>
    <t>Kolbenhub</t>
  </si>
  <si>
    <t>mm</t>
  </si>
  <si>
    <t>U/min</t>
  </si>
  <si>
    <t>Verdichtung</t>
  </si>
  <si>
    <t>PS</t>
  </si>
  <si>
    <t>%</t>
  </si>
  <si>
    <t>650 TR2
Gruppe2</t>
  </si>
  <si>
    <t>650 TR1 Europa</t>
  </si>
  <si>
    <t>Fahrzeug</t>
  </si>
  <si>
    <t>Auspuff</t>
  </si>
  <si>
    <t>Serie</t>
  </si>
  <si>
    <t>Monte</t>
  </si>
  <si>
    <t>2 x 22</t>
  </si>
  <si>
    <t>2 x 27</t>
  </si>
  <si>
    <t>650 TR2 Europa</t>
  </si>
  <si>
    <t>Drehmoment</t>
  </si>
  <si>
    <t>Nm</t>
  </si>
  <si>
    <t xml:space="preserve">650 TR </t>
  </si>
  <si>
    <t>700C</t>
  </si>
  <si>
    <t>Nockenwelle</t>
  </si>
  <si>
    <t>P82</t>
  </si>
  <si>
    <t>P94</t>
  </si>
  <si>
    <t>P92</t>
  </si>
  <si>
    <t xml:space="preserve">Klein </t>
  </si>
  <si>
    <t>Mittel</t>
  </si>
  <si>
    <t>Groß</t>
  </si>
  <si>
    <t>Tropen</t>
  </si>
  <si>
    <t>Gebläse</t>
  </si>
  <si>
    <t>Gebläseleistung im Auslegungspunkt</t>
  </si>
  <si>
    <t>bei Nenndrehzahl</t>
  </si>
  <si>
    <t>Leistung (Original Steyr-Puch)</t>
  </si>
  <si>
    <t>bar</t>
  </si>
  <si>
    <t>Mittlerer Verbrennungsdruck</t>
  </si>
  <si>
    <t>Aspern</t>
  </si>
  <si>
    <t>RS</t>
  </si>
  <si>
    <t>Zündfolge</t>
  </si>
  <si>
    <t>TR1
Kolben D86</t>
  </si>
  <si>
    <t>TR2
Kolben D86</t>
  </si>
  <si>
    <t>TR1
Kolben D90</t>
  </si>
  <si>
    <t>TR2
Kolben D90</t>
  </si>
  <si>
    <t>P92 5°vers.</t>
  </si>
  <si>
    <t>Serienautos</t>
  </si>
  <si>
    <t>VW-Kolben Ø 87</t>
  </si>
  <si>
    <t>Einzelverg.</t>
  </si>
  <si>
    <t>Einheit</t>
  </si>
  <si>
    <t>Formel</t>
  </si>
  <si>
    <t>?</t>
  </si>
  <si>
    <t>M</t>
  </si>
  <si>
    <t>P</t>
  </si>
  <si>
    <t>-</t>
  </si>
  <si>
    <t>Rennmotor Müller</t>
  </si>
  <si>
    <t>Reibungsverluste bei max. Leistung</t>
  </si>
  <si>
    <t>Reibungsverluste bei max. Drehmoment</t>
  </si>
  <si>
    <t>Standard</t>
  </si>
  <si>
    <t>Klein</t>
  </si>
  <si>
    <t>Leistung ohne Gebläse</t>
  </si>
  <si>
    <t>Korrekturfaktor Riemenscheibe</t>
  </si>
  <si>
    <t>Riemenscheibe Standard: D=177, Klein: D=167 (TR2)</t>
  </si>
  <si>
    <t>Leistung mit Gebläse</t>
  </si>
  <si>
    <t>Liefergrad für max. Drehmoment</t>
  </si>
  <si>
    <t>Liefergrad für max. Leistung</t>
  </si>
  <si>
    <t>Korrekturfaktor für Verdichtung (verd. 10 entspricht 1)</t>
  </si>
  <si>
    <t>Effektiver Mitteldruck für Max. Leistung</t>
  </si>
  <si>
    <t>Effektiver Mitteldruck für Max. Drehmoment</t>
  </si>
  <si>
    <t>Indizierter Mitteldruck bei Verdichtung 10</t>
  </si>
  <si>
    <r>
      <t>n</t>
    </r>
    <r>
      <rPr>
        <vertAlign val="subscript"/>
        <sz val="10"/>
        <color theme="1"/>
        <rFont val="Arial"/>
        <family val="2"/>
      </rPr>
      <t>P</t>
    </r>
  </si>
  <si>
    <r>
      <t>n</t>
    </r>
    <r>
      <rPr>
        <vertAlign val="subscript"/>
        <sz val="10"/>
        <color theme="1"/>
        <rFont val="Arial"/>
        <family val="2"/>
      </rPr>
      <t>M</t>
    </r>
  </si>
  <si>
    <t>Drehzahl bei max. Leistung</t>
  </si>
  <si>
    <t>Drehzahl bei max. Drehmoment</t>
  </si>
  <si>
    <t>d</t>
  </si>
  <si>
    <t>h</t>
  </si>
  <si>
    <t>i</t>
  </si>
  <si>
    <t>x</t>
  </si>
  <si>
    <t xml:space="preserve">i = 1 bei 2-Takt-Motor, i = 0,5 bei 4-takt-Motor </t>
  </si>
  <si>
    <t xml:space="preserve"> Durchmesser Lufttrichter im Vergaser (nur zur Info)</t>
  </si>
  <si>
    <t>l (Liter)</t>
  </si>
  <si>
    <r>
      <t>p</t>
    </r>
    <r>
      <rPr>
        <vertAlign val="subscript"/>
        <sz val="10"/>
        <color theme="1"/>
        <rFont val="Arial"/>
        <family val="2"/>
      </rPr>
      <t>mi</t>
    </r>
  </si>
  <si>
    <t>Hubraum (Hubvolumen)</t>
  </si>
  <si>
    <r>
      <t>λ</t>
    </r>
    <r>
      <rPr>
        <vertAlign val="subscript"/>
        <sz val="10"/>
        <color theme="1"/>
        <rFont val="Arial"/>
        <family val="2"/>
      </rPr>
      <t>P</t>
    </r>
  </si>
  <si>
    <r>
      <t>λ</t>
    </r>
    <r>
      <rPr>
        <vertAlign val="subscript"/>
        <sz val="10"/>
        <color theme="1"/>
        <rFont val="Arial"/>
        <family val="2"/>
      </rPr>
      <t>M</t>
    </r>
  </si>
  <si>
    <r>
      <t>R</t>
    </r>
    <r>
      <rPr>
        <vertAlign val="subscript"/>
        <sz val="10"/>
        <color theme="1"/>
        <rFont val="Arial"/>
        <family val="2"/>
      </rPr>
      <t>M</t>
    </r>
  </si>
  <si>
    <r>
      <t>R</t>
    </r>
    <r>
      <rPr>
        <vertAlign val="subscript"/>
        <sz val="10"/>
        <color theme="1"/>
        <rFont val="Arial"/>
        <family val="2"/>
      </rPr>
      <t>P</t>
    </r>
  </si>
  <si>
    <r>
      <t>P</t>
    </r>
    <r>
      <rPr>
        <vertAlign val="subscript"/>
        <sz val="10"/>
        <color theme="1"/>
        <rFont val="Arial"/>
        <family val="2"/>
      </rPr>
      <t>GL</t>
    </r>
  </si>
  <si>
    <r>
      <t>P</t>
    </r>
    <r>
      <rPr>
        <vertAlign val="subscript"/>
        <sz val="10"/>
        <color theme="1"/>
        <rFont val="Arial"/>
        <family val="2"/>
      </rPr>
      <t>GM</t>
    </r>
  </si>
  <si>
    <r>
      <t>P=P</t>
    </r>
    <r>
      <rPr>
        <b/>
        <vertAlign val="subscript"/>
        <sz val="12"/>
        <color theme="1"/>
        <rFont val="Arial"/>
        <family val="2"/>
      </rPr>
      <t>0</t>
    </r>
    <r>
      <rPr>
        <b/>
        <sz val="12"/>
        <color theme="1"/>
        <rFont val="Arial"/>
        <family val="2"/>
      </rPr>
      <t>-P</t>
    </r>
    <r>
      <rPr>
        <b/>
        <vertAlign val="subscript"/>
        <sz val="12"/>
        <color theme="1"/>
        <rFont val="Arial"/>
        <family val="2"/>
      </rPr>
      <t>GL</t>
    </r>
  </si>
  <si>
    <t>ε</t>
  </si>
  <si>
    <r>
      <t>K</t>
    </r>
    <r>
      <rPr>
        <vertAlign val="subscript"/>
        <sz val="10"/>
        <color theme="1"/>
        <rFont val="Arial"/>
        <family val="2"/>
      </rPr>
      <t>V</t>
    </r>
    <r>
      <rPr>
        <sz val="10"/>
        <color theme="1"/>
        <rFont val="Arial"/>
        <family val="2"/>
      </rPr>
      <t>=ε</t>
    </r>
    <r>
      <rPr>
        <vertAlign val="superscript"/>
        <sz val="10"/>
        <color theme="1"/>
        <rFont val="Arial"/>
        <family val="2"/>
      </rPr>
      <t>0,25</t>
    </r>
    <r>
      <rPr>
        <sz val="10"/>
        <color theme="1"/>
        <rFont val="Arial"/>
        <family val="2"/>
      </rPr>
      <t>*0,5625</t>
    </r>
  </si>
  <si>
    <r>
      <t>p</t>
    </r>
    <r>
      <rPr>
        <vertAlign val="subscript"/>
        <sz val="10"/>
        <color theme="1"/>
        <rFont val="Arial"/>
        <family val="2"/>
      </rPr>
      <t>me(P)</t>
    </r>
    <r>
      <rPr>
        <sz val="10"/>
        <color theme="1"/>
        <rFont val="Arial"/>
        <family val="2"/>
      </rPr>
      <t>=p</t>
    </r>
    <r>
      <rPr>
        <vertAlign val="subscript"/>
        <sz val="10"/>
        <color theme="1"/>
        <rFont val="Arial"/>
        <family val="2"/>
      </rPr>
      <t>mi</t>
    </r>
    <r>
      <rPr>
        <sz val="10"/>
        <color theme="1"/>
        <rFont val="Arial"/>
        <family val="2"/>
      </rPr>
      <t>*K</t>
    </r>
    <r>
      <rPr>
        <vertAlign val="subscript"/>
        <sz val="10"/>
        <color theme="1"/>
        <rFont val="Arial"/>
        <family val="2"/>
      </rPr>
      <t>V</t>
    </r>
    <r>
      <rPr>
        <sz val="10"/>
        <color theme="1"/>
        <rFont val="Arial"/>
        <family val="2"/>
      </rPr>
      <t>*λ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*(1-R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)</t>
    </r>
  </si>
  <si>
    <r>
      <t>p</t>
    </r>
    <r>
      <rPr>
        <vertAlign val="subscript"/>
        <sz val="10"/>
        <color theme="1"/>
        <rFont val="Arial"/>
        <family val="2"/>
      </rPr>
      <t>me(M)</t>
    </r>
    <r>
      <rPr>
        <sz val="10"/>
        <color theme="1"/>
        <rFont val="Arial"/>
        <family val="2"/>
      </rPr>
      <t>=p</t>
    </r>
    <r>
      <rPr>
        <vertAlign val="subscript"/>
        <sz val="10"/>
        <color theme="1"/>
        <rFont val="Arial"/>
        <family val="2"/>
      </rPr>
      <t>mi</t>
    </r>
    <r>
      <rPr>
        <sz val="10"/>
        <color theme="1"/>
        <rFont val="Arial"/>
        <family val="2"/>
      </rPr>
      <t>*K</t>
    </r>
    <r>
      <rPr>
        <vertAlign val="subscript"/>
        <sz val="10"/>
        <color theme="1"/>
        <rFont val="Arial"/>
        <family val="2"/>
      </rPr>
      <t>V</t>
    </r>
    <r>
      <rPr>
        <sz val="10"/>
        <color theme="1"/>
        <rFont val="Arial"/>
        <family val="2"/>
      </rPr>
      <t>*λ</t>
    </r>
    <r>
      <rPr>
        <vertAlign val="subscript"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*(1-R</t>
    </r>
    <r>
      <rPr>
        <vertAlign val="subscript"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)</t>
    </r>
  </si>
  <si>
    <r>
      <t>M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Arial"/>
        <family val="2"/>
      </rPr>
      <t>=p</t>
    </r>
    <r>
      <rPr>
        <vertAlign val="subscript"/>
        <sz val="10"/>
        <color theme="1"/>
        <rFont val="Arial"/>
        <family val="2"/>
      </rPr>
      <t>me(M)</t>
    </r>
    <r>
      <rPr>
        <sz val="10"/>
        <color theme="1"/>
        <rFont val="Arial"/>
        <family val="2"/>
      </rPr>
      <t>*V</t>
    </r>
    <r>
      <rPr>
        <vertAlign val="subscript"/>
        <sz val="10"/>
        <color theme="1"/>
        <rFont val="Arial"/>
        <family val="2"/>
      </rPr>
      <t>h</t>
    </r>
    <r>
      <rPr>
        <sz val="10"/>
        <color theme="1"/>
        <rFont val="Arial"/>
        <family val="2"/>
      </rPr>
      <t>*i*15,92</t>
    </r>
  </si>
  <si>
    <t>Gebläsetyp</t>
  </si>
  <si>
    <t>Kolben Ø 90</t>
  </si>
  <si>
    <t>650T
 700E</t>
  </si>
  <si>
    <t>500
500D</t>
  </si>
  <si>
    <t>500DL
500S</t>
  </si>
  <si>
    <r>
      <t>V</t>
    </r>
    <r>
      <rPr>
        <vertAlign val="subscript"/>
        <sz val="10"/>
        <color theme="1"/>
        <rFont val="Arial"/>
        <family val="2"/>
      </rPr>
      <t>h</t>
    </r>
    <r>
      <rPr>
        <sz val="10"/>
        <color theme="1"/>
        <rFont val="Arial"/>
        <family val="2"/>
      </rPr>
      <t>=d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*π*h/4.000.000</t>
    </r>
  </si>
  <si>
    <r>
      <t>P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Arial"/>
        <family val="2"/>
      </rPr>
      <t>=p</t>
    </r>
    <r>
      <rPr>
        <vertAlign val="subscript"/>
        <sz val="10"/>
        <color theme="1"/>
        <rFont val="Arial"/>
        <family val="2"/>
      </rPr>
      <t>me(P)</t>
    </r>
    <r>
      <rPr>
        <sz val="10"/>
        <color theme="1"/>
        <rFont val="Arial"/>
        <family val="2"/>
      </rPr>
      <t>*V</t>
    </r>
    <r>
      <rPr>
        <vertAlign val="subscript"/>
        <sz val="10"/>
        <color theme="1"/>
        <rFont val="Arial"/>
        <family val="2"/>
      </rPr>
      <t>h</t>
    </r>
    <r>
      <rPr>
        <sz val="10"/>
        <color theme="1"/>
        <rFont val="Arial"/>
        <family val="2"/>
      </rPr>
      <t>*n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*i*0,00227</t>
    </r>
  </si>
  <si>
    <t>Werks-
tuning</t>
  </si>
  <si>
    <t>Rechenergebnis</t>
  </si>
  <si>
    <r>
      <t>M</t>
    </r>
    <r>
      <rPr>
        <vertAlign val="subscript"/>
        <sz val="10"/>
        <color theme="1"/>
        <rFont val="Arial"/>
        <family val="2"/>
      </rPr>
      <t>GM</t>
    </r>
    <r>
      <rPr>
        <sz val="10"/>
        <color theme="1"/>
        <rFont val="Arial"/>
        <family val="2"/>
      </rPr>
      <t>=P</t>
    </r>
    <r>
      <rPr>
        <vertAlign val="subscript"/>
        <sz val="10"/>
        <color theme="1"/>
        <rFont val="Arial"/>
        <family val="2"/>
      </rPr>
      <t>GM</t>
    </r>
    <r>
      <rPr>
        <sz val="10"/>
        <color theme="1"/>
        <rFont val="Arial"/>
        <family val="2"/>
      </rPr>
      <t>/N</t>
    </r>
    <r>
      <rPr>
        <vertAlign val="subscript"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*7022</t>
    </r>
  </si>
  <si>
    <r>
      <t>M=M</t>
    </r>
    <r>
      <rPr>
        <b/>
        <vertAlign val="subscript"/>
        <sz val="12"/>
        <color theme="1"/>
        <rFont val="Arial"/>
        <family val="2"/>
      </rPr>
      <t>0</t>
    </r>
    <r>
      <rPr>
        <b/>
        <sz val="12"/>
        <color theme="1"/>
        <rFont val="Arial"/>
        <family val="2"/>
      </rPr>
      <t>-M</t>
    </r>
    <r>
      <rPr>
        <b/>
        <vertAlign val="subscript"/>
        <sz val="12"/>
        <color theme="1"/>
        <rFont val="Arial"/>
        <family val="2"/>
      </rPr>
      <t>GM</t>
    </r>
  </si>
  <si>
    <t>Verluste durch das Gebläse-Laufrad</t>
  </si>
  <si>
    <t>Hilfstabellen Gebläse und Riemenscheibe</t>
  </si>
  <si>
    <t>Farben:</t>
  </si>
  <si>
    <t>Eingabewerte</t>
  </si>
  <si>
    <t>Berechnete Werte</t>
  </si>
  <si>
    <t>Leistungsberechnung Steyr-Puch-Motor</t>
  </si>
  <si>
    <t>Zylinderanzahl</t>
  </si>
  <si>
    <t>Drehmoment ohne Gebläse</t>
  </si>
  <si>
    <t>Verlust durch Gebläse bei Drehzahl der max. Leistung</t>
  </si>
  <si>
    <t>Verlust durch Gebläse bei Drehzahl des max. Drehmoment</t>
  </si>
  <si>
    <t>Gebläse-Drehmoment bei Drehzahl des max. Drehmoment</t>
  </si>
  <si>
    <t>Drehmoment mit Gebläse</t>
  </si>
  <si>
    <t>Fix Vorgegebene Werte</t>
  </si>
  <si>
    <t xml:space="preserve">      Klein            Mittel            Groß           Tropen</t>
  </si>
  <si>
    <t>1 od. P94</t>
  </si>
  <si>
    <t>2 od. P94</t>
  </si>
  <si>
    <t>Dropdown-Liste
(Draufklicken und Gebläsetyp auswählen)</t>
  </si>
  <si>
    <t>Dropdown-Liste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</si>
</sst>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"/>
    <numFmt numFmtId="166" formatCode="_-* #,##0.00000_-;\-* #,##0.00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Calibri"/>
      <family val="2"/>
    </font>
    <font>
      <b/>
      <vertAlign val="subscript"/>
      <sz val="12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u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16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1" applyNumberFormat="1" applyFont="1" applyBorder="1" applyAlignment="1" applyProtection="1">
      <alignment horizontal="center" vertical="center" wrapText="1"/>
      <protection locked="0"/>
    </xf>
    <xf numFmtId="2" fontId="6" fillId="0" borderId="1" xfId="1" applyNumberFormat="1" applyFont="1" applyBorder="1" applyAlignment="1" applyProtection="1">
      <alignment horizontal="center" vertical="center" wrapText="1"/>
      <protection locked="0"/>
    </xf>
    <xf numFmtId="43" fontId="6" fillId="0" borderId="1" xfId="1" applyFont="1" applyFill="1" applyBorder="1" applyAlignment="1" applyProtection="1">
      <alignment horizontal="center" vertical="center" wrapText="1"/>
      <protection locked="0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2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1" applyNumberFormat="1" applyFont="1" applyBorder="1" applyAlignment="1" applyProtection="1">
      <alignment horizontal="center" vertical="center" wrapText="1"/>
      <protection locked="0"/>
    </xf>
    <xf numFmtId="164" fontId="6" fillId="0" borderId="2" xfId="1" applyNumberFormat="1" applyFont="1" applyBorder="1" applyAlignment="1" applyProtection="1">
      <alignment horizontal="center" vertical="center" wrapText="1"/>
      <protection locked="0"/>
    </xf>
    <xf numFmtId="2" fontId="6" fillId="0" borderId="2" xfId="1" applyNumberFormat="1" applyFont="1" applyBorder="1" applyAlignment="1" applyProtection="1">
      <alignment horizontal="center" vertical="center" wrapText="1"/>
      <protection locked="0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3" xfId="1" applyNumberFormat="1" applyFont="1" applyBorder="1" applyAlignment="1" applyProtection="1">
      <alignment horizontal="center" vertical="center" wrapText="1"/>
      <protection locked="0"/>
    </xf>
    <xf numFmtId="1" fontId="6" fillId="0" borderId="3" xfId="1" applyNumberFormat="1" applyFont="1" applyBorder="1" applyAlignment="1" applyProtection="1">
      <alignment horizontal="center" vertical="center" wrapText="1"/>
      <protection locked="0"/>
    </xf>
    <xf numFmtId="2" fontId="6" fillId="0" borderId="3" xfId="1" applyNumberFormat="1" applyFont="1" applyBorder="1" applyAlignment="1" applyProtection="1">
      <alignment horizontal="center" vertical="center" wrapText="1"/>
      <protection locked="0"/>
    </xf>
    <xf numFmtId="43" fontId="6" fillId="0" borderId="3" xfId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3" fontId="6" fillId="0" borderId="2" xfId="1" applyFont="1" applyBorder="1" applyAlignment="1" applyProtection="1">
      <alignment horizontal="center" vertical="center" wrapText="1"/>
      <protection locked="0"/>
    </xf>
    <xf numFmtId="43" fontId="6" fillId="0" borderId="3" xfId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Border="1" applyAlignment="1" applyProtection="1">
      <alignment horizontal="center" vertical="center" wrapText="1"/>
      <protection locked="0"/>
    </xf>
    <xf numFmtId="43" fontId="13" fillId="0" borderId="9" xfId="1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43" fontId="6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0" xfId="0" applyNumberFormat="1" applyFont="1" applyBorder="1" applyAlignment="1" applyProtection="1">
      <alignment horizontal="left" vertical="center" wrapText="1"/>
      <protection locked="0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43" fontId="6" fillId="0" borderId="12" xfId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7" fillId="3" borderId="0" xfId="0" applyNumberFormat="1" applyFont="1" applyFill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3" fontId="5" fillId="3" borderId="1" xfId="1" applyFont="1" applyFill="1" applyBorder="1" applyAlignment="1" applyProtection="1">
      <alignment horizontal="center" vertical="center" wrapText="1"/>
      <protection locked="0"/>
    </xf>
    <xf numFmtId="43" fontId="5" fillId="3" borderId="3" xfId="1" applyFont="1" applyFill="1" applyBorder="1" applyAlignment="1" applyProtection="1">
      <alignment horizontal="center" vertical="center" wrapText="1"/>
      <protection locked="0"/>
    </xf>
    <xf numFmtId="43" fontId="5" fillId="3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quotePrefix="1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2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horizontal="left" wrapText="1"/>
      <protection locked="0"/>
    </xf>
    <xf numFmtId="0" fontId="6" fillId="0" borderId="4" xfId="0" applyNumberFormat="1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2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0" xfId="0" applyNumberFormat="1" applyFont="1" applyAlignment="1" applyProtection="1">
      <alignment horizontal="left" vertical="center" wrapText="1"/>
      <protection locked="0"/>
    </xf>
    <xf numFmtId="166" fontId="6" fillId="0" borderId="0" xfId="1" applyNumberFormat="1" applyFont="1" applyAlignment="1" applyProtection="1">
      <alignment horizontal="center" vertical="center" wrapText="1"/>
      <protection locked="0"/>
    </xf>
    <xf numFmtId="43" fontId="6" fillId="0" borderId="0" xfId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vertical="center" wrapText="1"/>
      <protection locked="0"/>
    </xf>
    <xf numFmtId="165" fontId="6" fillId="4" borderId="1" xfId="1" applyNumberFormat="1" applyFont="1" applyFill="1" applyBorder="1" applyAlignment="1" applyProtection="1">
      <alignment horizontal="center" vertical="center" wrapText="1"/>
    </xf>
    <xf numFmtId="165" fontId="6" fillId="4" borderId="3" xfId="1" applyNumberFormat="1" applyFont="1" applyFill="1" applyBorder="1" applyAlignment="1" applyProtection="1">
      <alignment horizontal="center" vertical="center" wrapText="1"/>
    </xf>
    <xf numFmtId="165" fontId="6" fillId="4" borderId="2" xfId="1" applyNumberFormat="1" applyFont="1" applyFill="1" applyBorder="1" applyAlignment="1" applyProtection="1">
      <alignment horizontal="center" vertical="center" wrapText="1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164" fontId="6" fillId="2" borderId="3" xfId="1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2" fontId="6" fillId="2" borderId="1" xfId="1" applyNumberFormat="1" applyFont="1" applyFill="1" applyBorder="1" applyAlignment="1" applyProtection="1">
      <alignment horizontal="center" vertical="center" wrapText="1"/>
    </xf>
    <xf numFmtId="2" fontId="6" fillId="2" borderId="3" xfId="1" applyNumberFormat="1" applyFont="1" applyFill="1" applyBorder="1" applyAlignment="1" applyProtection="1">
      <alignment horizontal="center" vertical="center" wrapText="1"/>
    </xf>
    <xf numFmtId="2" fontId="6" fillId="2" borderId="2" xfId="1" applyNumberFormat="1" applyFont="1" applyFill="1" applyBorder="1" applyAlignment="1" applyProtection="1">
      <alignment horizontal="center" vertical="center" wrapText="1"/>
    </xf>
    <xf numFmtId="9" fontId="6" fillId="2" borderId="1" xfId="2" applyFont="1" applyFill="1" applyBorder="1" applyAlignment="1" applyProtection="1">
      <alignment horizontal="center" vertical="center" wrapText="1"/>
    </xf>
    <xf numFmtId="9" fontId="6" fillId="2" borderId="3" xfId="2" applyFont="1" applyFill="1" applyBorder="1" applyAlignment="1" applyProtection="1">
      <alignment horizontal="center" vertical="center" wrapText="1"/>
    </xf>
    <xf numFmtId="9" fontId="6" fillId="2" borderId="2" xfId="2" applyFont="1" applyFill="1" applyBorder="1" applyAlignment="1" applyProtection="1">
      <alignment horizontal="center" vertical="center" wrapText="1"/>
    </xf>
    <xf numFmtId="2" fontId="6" fillId="4" borderId="1" xfId="1" applyNumberFormat="1" applyFont="1" applyFill="1" applyBorder="1" applyAlignment="1" applyProtection="1">
      <alignment horizontal="center" vertical="center" wrapText="1"/>
    </xf>
    <xf numFmtId="2" fontId="6" fillId="4" borderId="3" xfId="1" applyNumberFormat="1" applyFont="1" applyFill="1" applyBorder="1" applyAlignment="1" applyProtection="1">
      <alignment horizontal="center" vertical="center" wrapText="1"/>
    </xf>
    <xf numFmtId="2" fontId="6" fillId="4" borderId="2" xfId="1" applyNumberFormat="1" applyFont="1" applyFill="1" applyBorder="1" applyAlignment="1" applyProtection="1">
      <alignment horizontal="center" vertical="center" wrapText="1"/>
    </xf>
    <xf numFmtId="164" fontId="6" fillId="4" borderId="1" xfId="1" applyNumberFormat="1" applyFont="1" applyFill="1" applyBorder="1" applyAlignment="1" applyProtection="1">
      <alignment horizontal="center" vertical="center" wrapText="1"/>
    </xf>
    <xf numFmtId="164" fontId="6" fillId="4" borderId="3" xfId="1" applyNumberFormat="1" applyFont="1" applyFill="1" applyBorder="1" applyAlignment="1" applyProtection="1">
      <alignment horizontal="center" vertical="center" wrapText="1"/>
    </xf>
    <xf numFmtId="164" fontId="6" fillId="4" borderId="2" xfId="1" applyNumberFormat="1" applyFont="1" applyFill="1" applyBorder="1" applyAlignment="1" applyProtection="1">
      <alignment horizontal="center" vertical="center" wrapText="1"/>
    </xf>
    <xf numFmtId="2" fontId="6" fillId="4" borderId="4" xfId="1" applyNumberFormat="1" applyFont="1" applyFill="1" applyBorder="1" applyAlignment="1" applyProtection="1">
      <alignment horizontal="center" vertical="center" wrapText="1"/>
    </xf>
    <xf numFmtId="2" fontId="6" fillId="4" borderId="5" xfId="1" applyNumberFormat="1" applyFont="1" applyFill="1" applyBorder="1" applyAlignment="1" applyProtection="1">
      <alignment horizontal="center" vertical="center" wrapText="1"/>
    </xf>
    <xf numFmtId="2" fontId="6" fillId="4" borderId="6" xfId="1" applyNumberFormat="1" applyFont="1" applyFill="1" applyBorder="1" applyAlignment="1" applyProtection="1">
      <alignment horizontal="center" vertical="center" wrapText="1"/>
    </xf>
    <xf numFmtId="164" fontId="7" fillId="4" borderId="1" xfId="1" applyNumberFormat="1" applyFont="1" applyFill="1" applyBorder="1" applyAlignment="1" applyProtection="1">
      <alignment horizontal="center" vertical="center" wrapText="1"/>
    </xf>
    <xf numFmtId="164" fontId="7" fillId="4" borderId="3" xfId="1" applyNumberFormat="1" applyFont="1" applyFill="1" applyBorder="1" applyAlignment="1" applyProtection="1">
      <alignment horizontal="center" vertical="center" wrapText="1"/>
    </xf>
    <xf numFmtId="164" fontId="7" fillId="4" borderId="2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7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vertical="center" wrapText="1"/>
      <protection locked="0"/>
    </xf>
    <xf numFmtId="43" fontId="7" fillId="3" borderId="0" xfId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2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4" xfId="0" applyFont="1" applyFill="1" applyBorder="1" applyAlignment="1" applyProtection="1">
      <alignment vertical="center" wrapText="1"/>
      <protection locked="0"/>
    </xf>
    <xf numFmtId="43" fontId="7" fillId="3" borderId="14" xfId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4" fillId="0" borderId="8" xfId="0" applyNumberFormat="1" applyFont="1" applyBorder="1" applyAlignment="1" applyProtection="1">
      <alignment horizontal="left" vertical="center" wrapText="1"/>
      <protection locked="0"/>
    </xf>
    <xf numFmtId="0" fontId="14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43" fontId="7" fillId="5" borderId="1" xfId="1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1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28575</xdr:rowOff>
    </xdr:from>
    <xdr:to>
      <xdr:col>0</xdr:col>
      <xdr:colOff>2838450</xdr:colOff>
      <xdr:row>32</xdr:row>
      <xdr:rowOff>695041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3DA39F3-3CFC-47E9-A61F-213BCA33A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91075"/>
          <a:ext cx="2790825" cy="666466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44</xdr:row>
      <xdr:rowOff>28576</xdr:rowOff>
    </xdr:from>
    <xdr:to>
      <xdr:col>3</xdr:col>
      <xdr:colOff>733425</xdr:colOff>
      <xdr:row>44</xdr:row>
      <xdr:rowOff>681338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20956C-6E32-49F5-8EE4-12C46D3B20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4214"/>
        <a:stretch/>
      </xdr:blipFill>
      <xdr:spPr>
        <a:xfrm>
          <a:off x="2571750" y="5553076"/>
          <a:ext cx="704850" cy="157462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44</xdr:row>
      <xdr:rowOff>28576</xdr:rowOff>
    </xdr:from>
    <xdr:to>
      <xdr:col>4</xdr:col>
      <xdr:colOff>739390</xdr:colOff>
      <xdr:row>44</xdr:row>
      <xdr:rowOff>711348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AC318BB-D06D-461C-B2D9-219448C06F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86" r="49686"/>
        <a:stretch/>
      </xdr:blipFill>
      <xdr:spPr>
        <a:xfrm>
          <a:off x="3343275" y="5553076"/>
          <a:ext cx="701290" cy="158897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44</xdr:row>
      <xdr:rowOff>30849</xdr:rowOff>
    </xdr:from>
    <xdr:to>
      <xdr:col>5</xdr:col>
      <xdr:colOff>729732</xdr:colOff>
      <xdr:row>44</xdr:row>
      <xdr:rowOff>704850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D6AB178-9675-4E72-A2A8-244F30746C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4" r="24843"/>
        <a:stretch/>
      </xdr:blipFill>
      <xdr:spPr>
        <a:xfrm>
          <a:off x="4095750" y="5555349"/>
          <a:ext cx="701157" cy="159651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44</xdr:row>
      <xdr:rowOff>28575</xdr:rowOff>
    </xdr:from>
    <xdr:to>
      <xdr:col>6</xdr:col>
      <xdr:colOff>735671</xdr:colOff>
      <xdr:row>44</xdr:row>
      <xdr:rowOff>716080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CDA4CEF-7327-4702-82BC-BF4EC9A048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6101"/>
        <a:stretch/>
      </xdr:blipFill>
      <xdr:spPr>
        <a:xfrm>
          <a:off x="4876800" y="5553075"/>
          <a:ext cx="688046" cy="163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794B-7DD4-4540-BCEA-A55E5ED594E0}">
  <sheetPr>
    <pageSetUpPr fitToPage="1"/>
  </sheetPr>
  <dimension ref="A1:Q51"/>
  <sheetViews>
    <sheetView showGridLines="0" tabSelected="1" zoomScale="115" zoomScaleNormal="115" workbookViewId="0">
      <selection sqref="A1:C1"/>
    </sheetView>
  </sheetViews>
  <sheetFormatPr baseColWidth="10" defaultRowHeight="12.75" x14ac:dyDescent="0.25"/>
  <cols>
    <col min="1" max="1" width="50.7109375" style="65" bestFit="1" customWidth="1"/>
    <col min="2" max="2" width="22.7109375" style="31" bestFit="1" customWidth="1"/>
    <col min="3" max="3" width="7.85546875" style="31" bestFit="1" customWidth="1"/>
    <col min="4" max="6" width="10" style="67" customWidth="1"/>
    <col min="7" max="11" width="10" style="68" customWidth="1"/>
    <col min="12" max="12" width="11.85546875" style="68" customWidth="1"/>
    <col min="13" max="14" width="11.28515625" style="68" bestFit="1" customWidth="1"/>
    <col min="15" max="15" width="11.85546875" style="68" customWidth="1"/>
    <col min="16" max="16" width="11.28515625" style="68" bestFit="1" customWidth="1"/>
    <col min="17" max="17" width="11.85546875" style="68" customWidth="1"/>
    <col min="18" max="16384" width="11.42578125" style="31"/>
  </cols>
  <sheetData>
    <row r="1" spans="1:17" s="26" customFormat="1" ht="26.25" x14ac:dyDescent="0.25">
      <c r="A1" s="114" t="s">
        <v>107</v>
      </c>
      <c r="B1" s="115"/>
      <c r="C1" s="115"/>
      <c r="D1" s="24"/>
      <c r="E1" s="24"/>
      <c r="F1" s="24"/>
      <c r="G1" s="25"/>
      <c r="H1" s="25"/>
      <c r="I1" s="25"/>
      <c r="J1" s="25"/>
      <c r="K1" s="25"/>
      <c r="L1" s="25"/>
      <c r="M1" s="25"/>
      <c r="N1" s="25"/>
      <c r="O1" s="25"/>
      <c r="P1" s="25"/>
      <c r="Q1" s="99"/>
    </row>
    <row r="2" spans="1:17" ht="12.75" customHeight="1" x14ac:dyDescent="0.25">
      <c r="A2" s="27"/>
      <c r="B2" s="28"/>
      <c r="C2" s="116" t="s">
        <v>104</v>
      </c>
      <c r="D2" s="122" t="s">
        <v>105</v>
      </c>
      <c r="E2" s="122"/>
      <c r="F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100"/>
    </row>
    <row r="3" spans="1:17" ht="12.75" customHeight="1" x14ac:dyDescent="0.25">
      <c r="A3" s="32"/>
      <c r="B3" s="28"/>
      <c r="C3" s="116"/>
      <c r="D3" s="123" t="s">
        <v>114</v>
      </c>
      <c r="E3" s="123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100"/>
    </row>
    <row r="4" spans="1:17" ht="12.75" customHeight="1" x14ac:dyDescent="0.25">
      <c r="A4" s="32"/>
      <c r="B4" s="28"/>
      <c r="C4" s="116"/>
      <c r="D4" s="124" t="s">
        <v>106</v>
      </c>
      <c r="E4" s="124"/>
      <c r="F4" s="29"/>
      <c r="G4" s="30"/>
      <c r="H4" s="30"/>
      <c r="I4" s="30"/>
      <c r="J4" s="30"/>
      <c r="K4" s="30"/>
      <c r="L4" s="30"/>
      <c r="M4" s="30"/>
      <c r="N4" s="30"/>
      <c r="O4" s="30"/>
      <c r="P4" s="30"/>
      <c r="Q4" s="100"/>
    </row>
    <row r="5" spans="1:17" x14ac:dyDescent="0.25">
      <c r="A5" s="33"/>
      <c r="B5" s="34"/>
      <c r="C5" s="34"/>
      <c r="D5" s="35"/>
      <c r="E5" s="35"/>
      <c r="F5" s="35"/>
      <c r="G5" s="36"/>
      <c r="H5" s="36"/>
      <c r="I5" s="36"/>
      <c r="J5" s="36"/>
      <c r="K5" s="36"/>
      <c r="L5" s="36"/>
      <c r="M5" s="36"/>
      <c r="N5" s="36"/>
      <c r="O5" s="36"/>
      <c r="P5" s="36"/>
      <c r="Q5" s="101"/>
    </row>
    <row r="6" spans="1:17" s="40" customFormat="1" ht="32.25" customHeight="1" x14ac:dyDescent="0.25">
      <c r="A6" s="37"/>
      <c r="B6" s="38"/>
      <c r="C6" s="38"/>
      <c r="D6" s="117" t="s">
        <v>42</v>
      </c>
      <c r="E6" s="117"/>
      <c r="F6" s="117"/>
      <c r="G6" s="117"/>
      <c r="H6" s="117"/>
      <c r="I6" s="117"/>
      <c r="J6" s="117"/>
      <c r="K6" s="117"/>
      <c r="L6" s="39" t="s">
        <v>98</v>
      </c>
      <c r="M6" s="118" t="s">
        <v>43</v>
      </c>
      <c r="N6" s="119"/>
      <c r="O6" s="120" t="s">
        <v>92</v>
      </c>
      <c r="P6" s="121"/>
      <c r="Q6" s="118"/>
    </row>
    <row r="7" spans="1:17" s="46" customFormat="1" ht="31.5" customHeight="1" x14ac:dyDescent="0.25">
      <c r="A7" s="102" t="s">
        <v>9</v>
      </c>
      <c r="B7" s="42" t="s">
        <v>46</v>
      </c>
      <c r="C7" s="42" t="s">
        <v>45</v>
      </c>
      <c r="D7" s="43" t="s">
        <v>94</v>
      </c>
      <c r="E7" s="43" t="s">
        <v>95</v>
      </c>
      <c r="F7" s="43" t="s">
        <v>93</v>
      </c>
      <c r="G7" s="43" t="s">
        <v>19</v>
      </c>
      <c r="H7" s="43" t="s">
        <v>18</v>
      </c>
      <c r="I7" s="43" t="s">
        <v>8</v>
      </c>
      <c r="J7" s="43" t="s">
        <v>15</v>
      </c>
      <c r="K7" s="43" t="s">
        <v>15</v>
      </c>
      <c r="L7" s="44" t="s">
        <v>7</v>
      </c>
      <c r="M7" s="45" t="s">
        <v>37</v>
      </c>
      <c r="N7" s="43" t="s">
        <v>38</v>
      </c>
      <c r="O7" s="43" t="s">
        <v>39</v>
      </c>
      <c r="P7" s="43" t="s">
        <v>40</v>
      </c>
      <c r="Q7" s="43" t="s">
        <v>51</v>
      </c>
    </row>
    <row r="8" spans="1:17" x14ac:dyDescent="0.25">
      <c r="A8" s="47" t="s">
        <v>31</v>
      </c>
      <c r="B8" s="48" t="s">
        <v>49</v>
      </c>
      <c r="C8" s="48" t="s">
        <v>5</v>
      </c>
      <c r="D8" s="98">
        <v>16</v>
      </c>
      <c r="E8" s="98">
        <v>19.8</v>
      </c>
      <c r="F8" s="98">
        <v>19.8</v>
      </c>
      <c r="G8" s="98">
        <v>25</v>
      </c>
      <c r="H8" s="98">
        <v>27</v>
      </c>
      <c r="I8" s="98">
        <v>30</v>
      </c>
      <c r="J8" s="98">
        <v>34</v>
      </c>
      <c r="K8" s="98">
        <v>40</v>
      </c>
      <c r="L8" s="15">
        <v>49</v>
      </c>
      <c r="M8" s="9" t="s">
        <v>47</v>
      </c>
      <c r="N8" s="1" t="s">
        <v>47</v>
      </c>
      <c r="O8" s="1" t="s">
        <v>47</v>
      </c>
      <c r="P8" s="1" t="s">
        <v>47</v>
      </c>
      <c r="Q8" s="22">
        <v>60</v>
      </c>
    </row>
    <row r="9" spans="1:17" ht="15.75" x14ac:dyDescent="0.25">
      <c r="A9" s="47" t="s">
        <v>68</v>
      </c>
      <c r="B9" s="48" t="s">
        <v>66</v>
      </c>
      <c r="C9" s="48" t="s">
        <v>3</v>
      </c>
      <c r="D9" s="2">
        <v>4600</v>
      </c>
      <c r="E9" s="2">
        <v>4600</v>
      </c>
      <c r="F9" s="2">
        <v>4800</v>
      </c>
      <c r="G9" s="2">
        <v>4800</v>
      </c>
      <c r="H9" s="2">
        <v>5000</v>
      </c>
      <c r="I9" s="2">
        <v>5500</v>
      </c>
      <c r="J9" s="2">
        <v>5800</v>
      </c>
      <c r="K9" s="2">
        <v>6000</v>
      </c>
      <c r="L9" s="16">
        <v>6500</v>
      </c>
      <c r="M9" s="10">
        <v>5500</v>
      </c>
      <c r="N9" s="2">
        <v>5800</v>
      </c>
      <c r="O9" s="2">
        <v>5500</v>
      </c>
      <c r="P9" s="2">
        <v>5800</v>
      </c>
      <c r="Q9" s="2">
        <v>6500</v>
      </c>
    </row>
    <row r="10" spans="1:17" x14ac:dyDescent="0.25">
      <c r="A10" s="47" t="s">
        <v>16</v>
      </c>
      <c r="B10" s="48" t="s">
        <v>48</v>
      </c>
      <c r="C10" s="48" t="s">
        <v>17</v>
      </c>
      <c r="D10" s="98">
        <v>32</v>
      </c>
      <c r="E10" s="98">
        <v>34</v>
      </c>
      <c r="F10" s="98">
        <v>41</v>
      </c>
      <c r="G10" s="98">
        <v>42</v>
      </c>
      <c r="H10" s="98">
        <v>42</v>
      </c>
      <c r="I10" s="98">
        <v>46</v>
      </c>
      <c r="J10" s="98">
        <v>50</v>
      </c>
      <c r="K10" s="98">
        <v>55</v>
      </c>
      <c r="L10" s="15">
        <v>61</v>
      </c>
      <c r="M10" s="9" t="s">
        <v>47</v>
      </c>
      <c r="N10" s="1" t="s">
        <v>47</v>
      </c>
      <c r="O10" s="1" t="s">
        <v>47</v>
      </c>
      <c r="P10" s="1" t="s">
        <v>47</v>
      </c>
      <c r="Q10" s="1" t="s">
        <v>47</v>
      </c>
    </row>
    <row r="11" spans="1:17" ht="15.75" x14ac:dyDescent="0.25">
      <c r="A11" s="47" t="s">
        <v>69</v>
      </c>
      <c r="B11" s="48" t="s">
        <v>67</v>
      </c>
      <c r="C11" s="48" t="s">
        <v>3</v>
      </c>
      <c r="D11" s="2">
        <v>2800</v>
      </c>
      <c r="E11" s="2">
        <v>2800</v>
      </c>
      <c r="F11" s="2">
        <v>2800</v>
      </c>
      <c r="G11" s="2">
        <v>3000</v>
      </c>
      <c r="H11" s="2">
        <v>3500</v>
      </c>
      <c r="I11" s="2">
        <v>3500</v>
      </c>
      <c r="J11" s="2">
        <v>3700</v>
      </c>
      <c r="K11" s="2">
        <v>4700</v>
      </c>
      <c r="L11" s="16">
        <v>5000</v>
      </c>
      <c r="M11" s="10">
        <v>3500</v>
      </c>
      <c r="N11" s="2">
        <v>4700</v>
      </c>
      <c r="O11" s="2">
        <v>3500</v>
      </c>
      <c r="P11" s="2">
        <v>4700</v>
      </c>
      <c r="Q11" s="2">
        <v>5000</v>
      </c>
    </row>
    <row r="12" spans="1:17" x14ac:dyDescent="0.25">
      <c r="A12" s="47" t="s">
        <v>0</v>
      </c>
      <c r="B12" s="48" t="s">
        <v>70</v>
      </c>
      <c r="C12" s="48" t="s">
        <v>2</v>
      </c>
      <c r="D12" s="98">
        <v>70</v>
      </c>
      <c r="E12" s="98">
        <v>70</v>
      </c>
      <c r="F12" s="98">
        <v>80</v>
      </c>
      <c r="G12" s="98">
        <v>80</v>
      </c>
      <c r="H12" s="98">
        <v>81</v>
      </c>
      <c r="I12" s="98">
        <v>81</v>
      </c>
      <c r="J12" s="98">
        <v>81</v>
      </c>
      <c r="K12" s="98">
        <v>81</v>
      </c>
      <c r="L12" s="15">
        <v>81</v>
      </c>
      <c r="M12" s="11">
        <v>87</v>
      </c>
      <c r="N12" s="98">
        <v>87</v>
      </c>
      <c r="O12" s="98">
        <v>90</v>
      </c>
      <c r="P12" s="98">
        <v>90</v>
      </c>
      <c r="Q12" s="98">
        <v>90.5</v>
      </c>
    </row>
    <row r="13" spans="1:17" x14ac:dyDescent="0.25">
      <c r="A13" s="47" t="s">
        <v>1</v>
      </c>
      <c r="B13" s="48" t="s">
        <v>71</v>
      </c>
      <c r="C13" s="48" t="s">
        <v>2</v>
      </c>
      <c r="D13" s="98">
        <v>64</v>
      </c>
      <c r="E13" s="98">
        <v>64</v>
      </c>
      <c r="F13" s="98">
        <v>64</v>
      </c>
      <c r="G13" s="98">
        <v>64</v>
      </c>
      <c r="H13" s="98">
        <v>64</v>
      </c>
      <c r="I13" s="98">
        <v>64</v>
      </c>
      <c r="J13" s="98">
        <v>64</v>
      </c>
      <c r="K13" s="98">
        <v>64</v>
      </c>
      <c r="L13" s="15">
        <v>64</v>
      </c>
      <c r="M13" s="11">
        <v>64</v>
      </c>
      <c r="N13" s="98">
        <v>64</v>
      </c>
      <c r="O13" s="98">
        <v>64</v>
      </c>
      <c r="P13" s="98">
        <v>64</v>
      </c>
      <c r="Q13" s="98">
        <v>64</v>
      </c>
    </row>
    <row r="14" spans="1:17" x14ac:dyDescent="0.25">
      <c r="A14" s="47" t="s">
        <v>108</v>
      </c>
      <c r="B14" s="48" t="s">
        <v>73</v>
      </c>
      <c r="C14" s="49" t="s">
        <v>50</v>
      </c>
      <c r="D14" s="2">
        <v>2</v>
      </c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16">
        <v>2</v>
      </c>
      <c r="M14" s="10">
        <v>2</v>
      </c>
      <c r="N14" s="2">
        <v>2</v>
      </c>
      <c r="O14" s="2">
        <v>2</v>
      </c>
      <c r="P14" s="2">
        <v>2</v>
      </c>
      <c r="Q14" s="2">
        <v>2</v>
      </c>
    </row>
    <row r="15" spans="1:17" x14ac:dyDescent="0.25">
      <c r="A15" s="47" t="s">
        <v>74</v>
      </c>
      <c r="B15" s="48" t="s">
        <v>72</v>
      </c>
      <c r="C15" s="49" t="s">
        <v>50</v>
      </c>
      <c r="D15" s="3">
        <v>0.5</v>
      </c>
      <c r="E15" s="3">
        <v>0.5</v>
      </c>
      <c r="F15" s="3">
        <v>0.5</v>
      </c>
      <c r="G15" s="3">
        <v>0.5</v>
      </c>
      <c r="H15" s="3">
        <v>0.5</v>
      </c>
      <c r="I15" s="3">
        <v>0.5</v>
      </c>
      <c r="J15" s="3">
        <v>0.5</v>
      </c>
      <c r="K15" s="3">
        <v>0.5</v>
      </c>
      <c r="L15" s="17">
        <v>0.5</v>
      </c>
      <c r="M15" s="12">
        <v>0.5</v>
      </c>
      <c r="N15" s="3">
        <v>0.5</v>
      </c>
      <c r="O15" s="3">
        <v>0.5</v>
      </c>
      <c r="P15" s="3">
        <v>0.5</v>
      </c>
      <c r="Q15" s="3">
        <v>0.5</v>
      </c>
    </row>
    <row r="16" spans="1:17" ht="15.75" x14ac:dyDescent="0.25">
      <c r="A16" s="47" t="s">
        <v>78</v>
      </c>
      <c r="B16" s="48" t="s">
        <v>96</v>
      </c>
      <c r="C16" s="48" t="s">
        <v>76</v>
      </c>
      <c r="D16" s="74">
        <f>(D12/100)^2*PI()/4*D13/100*D14</f>
        <v>0.4926017280828795</v>
      </c>
      <c r="E16" s="74">
        <f t="shared" ref="E16:Q16" si="0">(E12/100)^2*PI()/4*E13/100*E14</f>
        <v>0.4926017280828795</v>
      </c>
      <c r="F16" s="74">
        <f t="shared" si="0"/>
        <v>0.64339817545518974</v>
      </c>
      <c r="G16" s="74">
        <f t="shared" si="0"/>
        <v>0.64339817545518974</v>
      </c>
      <c r="H16" s="74">
        <f t="shared" si="0"/>
        <v>0.65958366080648434</v>
      </c>
      <c r="I16" s="74">
        <f t="shared" si="0"/>
        <v>0.65958366080648434</v>
      </c>
      <c r="J16" s="74">
        <f t="shared" si="0"/>
        <v>0.65958366080648434</v>
      </c>
      <c r="K16" s="74">
        <f t="shared" si="0"/>
        <v>0.65958366080648434</v>
      </c>
      <c r="L16" s="75">
        <f>(L12/100)^2*PI()/4*L13/100*L14</f>
        <v>0.65958366080648434</v>
      </c>
      <c r="M16" s="76">
        <f t="shared" si="0"/>
        <v>0.76091887344067655</v>
      </c>
      <c r="N16" s="74">
        <f t="shared" si="0"/>
        <v>0.76091887344067655</v>
      </c>
      <c r="O16" s="74">
        <f t="shared" si="0"/>
        <v>0.81430081581047442</v>
      </c>
      <c r="P16" s="74">
        <f t="shared" si="0"/>
        <v>0.81430081581047442</v>
      </c>
      <c r="Q16" s="74">
        <f t="shared" si="0"/>
        <v>0.82337373539404168</v>
      </c>
    </row>
    <row r="17" spans="1:17" x14ac:dyDescent="0.25">
      <c r="A17" s="47" t="s">
        <v>4</v>
      </c>
      <c r="B17" s="50" t="s">
        <v>86</v>
      </c>
      <c r="C17" s="49" t="s">
        <v>50</v>
      </c>
      <c r="D17" s="98">
        <v>6.8</v>
      </c>
      <c r="E17" s="98">
        <v>6.8</v>
      </c>
      <c r="F17" s="98">
        <v>7.2</v>
      </c>
      <c r="G17" s="98">
        <v>7.2</v>
      </c>
      <c r="H17" s="98">
        <v>8.8000000000000007</v>
      </c>
      <c r="I17" s="98">
        <v>8.8000000000000007</v>
      </c>
      <c r="J17" s="98">
        <v>10.5</v>
      </c>
      <c r="K17" s="98">
        <v>10.5</v>
      </c>
      <c r="L17" s="15">
        <v>12</v>
      </c>
      <c r="M17" s="11">
        <v>8.5</v>
      </c>
      <c r="N17" s="98">
        <v>8.5</v>
      </c>
      <c r="O17" s="98">
        <v>10.5</v>
      </c>
      <c r="P17" s="98">
        <v>10.5</v>
      </c>
      <c r="Q17" s="98">
        <v>10.5</v>
      </c>
    </row>
    <row r="18" spans="1:17" s="53" customFormat="1" x14ac:dyDescent="0.25">
      <c r="A18" s="51" t="s">
        <v>10</v>
      </c>
      <c r="B18" s="52"/>
      <c r="C18" s="49" t="s">
        <v>50</v>
      </c>
      <c r="D18" s="4" t="s">
        <v>11</v>
      </c>
      <c r="E18" s="4" t="s">
        <v>11</v>
      </c>
      <c r="F18" s="4" t="s">
        <v>11</v>
      </c>
      <c r="G18" s="4" t="s">
        <v>11</v>
      </c>
      <c r="H18" s="4" t="s">
        <v>11</v>
      </c>
      <c r="I18" s="4" t="s">
        <v>11</v>
      </c>
      <c r="J18" s="4" t="s">
        <v>11</v>
      </c>
      <c r="K18" s="4" t="s">
        <v>12</v>
      </c>
      <c r="L18" s="18" t="s">
        <v>12</v>
      </c>
      <c r="M18" s="13" t="s">
        <v>36</v>
      </c>
      <c r="N18" s="4" t="s">
        <v>12</v>
      </c>
      <c r="O18" s="4" t="s">
        <v>36</v>
      </c>
      <c r="P18" s="4" t="s">
        <v>12</v>
      </c>
      <c r="Q18" s="4" t="s">
        <v>34</v>
      </c>
    </row>
    <row r="19" spans="1:17" s="53" customFormat="1" x14ac:dyDescent="0.25">
      <c r="A19" s="51" t="s">
        <v>20</v>
      </c>
      <c r="B19" s="52"/>
      <c r="C19" s="49" t="s">
        <v>50</v>
      </c>
      <c r="D19" s="4" t="s">
        <v>116</v>
      </c>
      <c r="E19" s="4">
        <v>1</v>
      </c>
      <c r="F19" s="4" t="s">
        <v>117</v>
      </c>
      <c r="G19" s="4" t="s">
        <v>117</v>
      </c>
      <c r="H19" s="4" t="s">
        <v>21</v>
      </c>
      <c r="I19" s="4" t="s">
        <v>22</v>
      </c>
      <c r="J19" s="4" t="s">
        <v>23</v>
      </c>
      <c r="K19" s="4" t="s">
        <v>23</v>
      </c>
      <c r="L19" s="18" t="s">
        <v>41</v>
      </c>
      <c r="M19" s="13" t="s">
        <v>22</v>
      </c>
      <c r="N19" s="4" t="s">
        <v>23</v>
      </c>
      <c r="O19" s="4" t="s">
        <v>22</v>
      </c>
      <c r="P19" s="4" t="s">
        <v>23</v>
      </c>
      <c r="Q19" s="4" t="s">
        <v>35</v>
      </c>
    </row>
    <row r="20" spans="1:17" x14ac:dyDescent="0.25">
      <c r="A20" s="47" t="s">
        <v>75</v>
      </c>
      <c r="B20" s="48"/>
      <c r="C20" s="48" t="s">
        <v>2</v>
      </c>
      <c r="D20" s="5">
        <v>22</v>
      </c>
      <c r="E20" s="2">
        <v>25</v>
      </c>
      <c r="F20" s="2">
        <v>20</v>
      </c>
      <c r="G20" s="6">
        <v>27</v>
      </c>
      <c r="H20" s="6" t="s">
        <v>13</v>
      </c>
      <c r="I20" s="6" t="s">
        <v>13</v>
      </c>
      <c r="J20" s="6" t="s">
        <v>14</v>
      </c>
      <c r="K20" s="6" t="s">
        <v>14</v>
      </c>
      <c r="L20" s="19" t="s">
        <v>14</v>
      </c>
      <c r="M20" s="14" t="s">
        <v>13</v>
      </c>
      <c r="N20" s="6" t="s">
        <v>14</v>
      </c>
      <c r="O20" s="6" t="s">
        <v>13</v>
      </c>
      <c r="P20" s="6" t="s">
        <v>14</v>
      </c>
      <c r="Q20" s="6" t="s">
        <v>44</v>
      </c>
    </row>
    <row r="21" spans="1:17" s="54" customFormat="1" ht="15.75" x14ac:dyDescent="0.25">
      <c r="A21" s="102" t="s">
        <v>33</v>
      </c>
      <c r="B21" s="103"/>
      <c r="C21" s="103"/>
      <c r="D21" s="104"/>
      <c r="E21" s="104"/>
      <c r="F21" s="104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ht="15.75" x14ac:dyDescent="0.25">
      <c r="A22" s="47" t="s">
        <v>65</v>
      </c>
      <c r="B22" s="47" t="s">
        <v>77</v>
      </c>
      <c r="C22" s="48" t="s">
        <v>32</v>
      </c>
      <c r="D22" s="77">
        <v>12</v>
      </c>
      <c r="E22" s="77">
        <v>12</v>
      </c>
      <c r="F22" s="77">
        <v>12</v>
      </c>
      <c r="G22" s="77">
        <v>12</v>
      </c>
      <c r="H22" s="77">
        <v>12</v>
      </c>
      <c r="I22" s="77">
        <v>12</v>
      </c>
      <c r="J22" s="77">
        <v>12</v>
      </c>
      <c r="K22" s="77">
        <v>12</v>
      </c>
      <c r="L22" s="78">
        <v>12</v>
      </c>
      <c r="M22" s="79">
        <v>12</v>
      </c>
      <c r="N22" s="77">
        <v>12</v>
      </c>
      <c r="O22" s="77">
        <v>12</v>
      </c>
      <c r="P22" s="77">
        <v>12</v>
      </c>
      <c r="Q22" s="77">
        <v>12</v>
      </c>
    </row>
    <row r="23" spans="1:17" ht="15.75" x14ac:dyDescent="0.25">
      <c r="A23" s="47" t="s">
        <v>62</v>
      </c>
      <c r="B23" s="47" t="s">
        <v>87</v>
      </c>
      <c r="C23" s="49" t="s">
        <v>50</v>
      </c>
      <c r="D23" s="80">
        <f>D17^0.25*0.5625</f>
        <v>0.90834275161332145</v>
      </c>
      <c r="E23" s="80">
        <f t="shared" ref="E23:Q23" si="1">E17^0.25*0.5625</f>
        <v>0.90834275161332145</v>
      </c>
      <c r="F23" s="80">
        <f t="shared" si="1"/>
        <v>0.92141579116431005</v>
      </c>
      <c r="G23" s="80">
        <f t="shared" si="1"/>
        <v>0.92141579116431005</v>
      </c>
      <c r="H23" s="80">
        <f t="shared" si="1"/>
        <v>0.96882022120878808</v>
      </c>
      <c r="I23" s="80">
        <f t="shared" si="1"/>
        <v>0.96882022120878808</v>
      </c>
      <c r="J23" s="80">
        <f t="shared" si="1"/>
        <v>1.0125578654095804</v>
      </c>
      <c r="K23" s="80">
        <f t="shared" si="1"/>
        <v>1.0125578654095804</v>
      </c>
      <c r="L23" s="81">
        <f t="shared" si="1"/>
        <v>1.046930466489862</v>
      </c>
      <c r="M23" s="82">
        <f t="shared" si="1"/>
        <v>0.96045552291045622</v>
      </c>
      <c r="N23" s="80">
        <f t="shared" si="1"/>
        <v>0.96045552291045622</v>
      </c>
      <c r="O23" s="80">
        <f t="shared" si="1"/>
        <v>1.0125578654095804</v>
      </c>
      <c r="P23" s="80">
        <f t="shared" si="1"/>
        <v>1.0125578654095804</v>
      </c>
      <c r="Q23" s="80">
        <f t="shared" si="1"/>
        <v>1.0125578654095804</v>
      </c>
    </row>
    <row r="24" spans="1:17" ht="15.75" x14ac:dyDescent="0.25">
      <c r="A24" s="47" t="s">
        <v>61</v>
      </c>
      <c r="B24" s="56" t="s">
        <v>79</v>
      </c>
      <c r="C24" s="49" t="s">
        <v>50</v>
      </c>
      <c r="D24" s="3">
        <v>0.69199999999999995</v>
      </c>
      <c r="E24" s="3">
        <v>0.84599999999999997</v>
      </c>
      <c r="F24" s="3">
        <v>0.63500000000000001</v>
      </c>
      <c r="G24" s="3">
        <v>0.78700000000000003</v>
      </c>
      <c r="H24" s="3">
        <v>0.76</v>
      </c>
      <c r="I24" s="3">
        <v>0.77800000000000002</v>
      </c>
      <c r="J24" s="3">
        <v>0.79700000000000004</v>
      </c>
      <c r="K24" s="3">
        <v>0.90300000000000002</v>
      </c>
      <c r="L24" s="17">
        <v>0.96199999999999997</v>
      </c>
      <c r="M24" s="12">
        <v>0.76</v>
      </c>
      <c r="N24" s="3">
        <v>0.88</v>
      </c>
      <c r="O24" s="3">
        <v>0.74</v>
      </c>
      <c r="P24" s="3">
        <v>0.86</v>
      </c>
      <c r="Q24" s="8">
        <v>0.96</v>
      </c>
    </row>
    <row r="25" spans="1:17" ht="15.75" x14ac:dyDescent="0.25">
      <c r="A25" s="47" t="s">
        <v>60</v>
      </c>
      <c r="B25" s="56" t="s">
        <v>80</v>
      </c>
      <c r="C25" s="49" t="s">
        <v>50</v>
      </c>
      <c r="D25" s="3">
        <v>0.84699999999999998</v>
      </c>
      <c r="E25" s="3">
        <v>0.9</v>
      </c>
      <c r="F25" s="3">
        <v>0.82199999999999995</v>
      </c>
      <c r="G25" s="3">
        <v>0.84499999999999997</v>
      </c>
      <c r="H25" s="3">
        <v>0.79</v>
      </c>
      <c r="I25" s="3">
        <v>0.86299999999999999</v>
      </c>
      <c r="J25" s="3">
        <v>0.89600000000000002</v>
      </c>
      <c r="K25" s="3">
        <v>0.97399999999999998</v>
      </c>
      <c r="L25" s="17">
        <v>1.0569999999999999</v>
      </c>
      <c r="M25" s="12">
        <v>0.86</v>
      </c>
      <c r="N25" s="3">
        <v>0.97</v>
      </c>
      <c r="O25" s="3">
        <v>0.86</v>
      </c>
      <c r="P25" s="3">
        <v>0.97</v>
      </c>
      <c r="Q25" s="8">
        <v>1.06</v>
      </c>
    </row>
    <row r="26" spans="1:17" ht="15.75" x14ac:dyDescent="0.25">
      <c r="A26" s="47" t="s">
        <v>52</v>
      </c>
      <c r="B26" s="47" t="s">
        <v>82</v>
      </c>
      <c r="C26" s="48" t="s">
        <v>6</v>
      </c>
      <c r="D26" s="83">
        <v>0.12</v>
      </c>
      <c r="E26" s="83">
        <v>0.12</v>
      </c>
      <c r="F26" s="83">
        <v>0.12</v>
      </c>
      <c r="G26" s="83">
        <v>0.12</v>
      </c>
      <c r="H26" s="83">
        <v>0.12</v>
      </c>
      <c r="I26" s="83">
        <v>0.12</v>
      </c>
      <c r="J26" s="83">
        <v>0.12</v>
      </c>
      <c r="K26" s="83">
        <v>0.12</v>
      </c>
      <c r="L26" s="84">
        <v>0.12</v>
      </c>
      <c r="M26" s="85">
        <v>0.12</v>
      </c>
      <c r="N26" s="83">
        <v>0.12</v>
      </c>
      <c r="O26" s="83">
        <v>0.12</v>
      </c>
      <c r="P26" s="83">
        <v>0.12</v>
      </c>
      <c r="Q26" s="83">
        <v>0.12</v>
      </c>
    </row>
    <row r="27" spans="1:17" ht="15.75" x14ac:dyDescent="0.25">
      <c r="A27" s="47" t="s">
        <v>53</v>
      </c>
      <c r="B27" s="47" t="s">
        <v>81</v>
      </c>
      <c r="C27" s="48" t="s">
        <v>6</v>
      </c>
      <c r="D27" s="83">
        <v>0.1</v>
      </c>
      <c r="E27" s="83">
        <v>0.1</v>
      </c>
      <c r="F27" s="83">
        <v>0.1</v>
      </c>
      <c r="G27" s="83">
        <v>0.1</v>
      </c>
      <c r="H27" s="83">
        <v>0.1</v>
      </c>
      <c r="I27" s="83">
        <v>0.1</v>
      </c>
      <c r="J27" s="83">
        <v>0.1</v>
      </c>
      <c r="K27" s="83">
        <v>0.1</v>
      </c>
      <c r="L27" s="84">
        <v>0.1</v>
      </c>
      <c r="M27" s="85">
        <v>0.1</v>
      </c>
      <c r="N27" s="83">
        <v>0.1</v>
      </c>
      <c r="O27" s="83">
        <v>0.1</v>
      </c>
      <c r="P27" s="83">
        <v>0.1</v>
      </c>
      <c r="Q27" s="83">
        <v>0.1</v>
      </c>
    </row>
    <row r="28" spans="1:17" ht="15.75" x14ac:dyDescent="0.25">
      <c r="A28" s="47" t="s">
        <v>63</v>
      </c>
      <c r="B28" s="47" t="s">
        <v>88</v>
      </c>
      <c r="C28" s="48" t="s">
        <v>32</v>
      </c>
      <c r="D28" s="86">
        <f>D22*D23*D24*(1-D26)</f>
        <v>6.6377328242693778</v>
      </c>
      <c r="E28" s="86">
        <f t="shared" ref="E28:Q28" si="2">E22*E23*E24*(1-E26)</f>
        <v>8.1149161406530261</v>
      </c>
      <c r="F28" s="86">
        <f t="shared" si="2"/>
        <v>6.1786457292313974</v>
      </c>
      <c r="G28" s="86">
        <f t="shared" si="2"/>
        <v>7.6576286439450554</v>
      </c>
      <c r="H28" s="86">
        <f t="shared" si="2"/>
        <v>7.7753635673332493</v>
      </c>
      <c r="I28" s="86">
        <f t="shared" si="2"/>
        <v>7.9595169149806164</v>
      </c>
      <c r="J28" s="86">
        <f t="shared" si="2"/>
        <v>8.5220110138039598</v>
      </c>
      <c r="K28" s="86">
        <f t="shared" si="2"/>
        <v>9.6554277860288273</v>
      </c>
      <c r="L28" s="87">
        <f t="shared" si="2"/>
        <v>10.635473468539891</v>
      </c>
      <c r="M28" s="88">
        <f t="shared" si="2"/>
        <v>7.7082318446701583</v>
      </c>
      <c r="N28" s="86">
        <f t="shared" si="2"/>
        <v>8.9253210833022862</v>
      </c>
      <c r="O28" s="86">
        <f t="shared" si="2"/>
        <v>7.9125321834566238</v>
      </c>
      <c r="P28" s="86">
        <f t="shared" si="2"/>
        <v>9.1956455105036436</v>
      </c>
      <c r="Q28" s="86">
        <f t="shared" si="2"/>
        <v>10.264906616376161</v>
      </c>
    </row>
    <row r="29" spans="1:17" ht="15.75" x14ac:dyDescent="0.25">
      <c r="A29" s="47" t="s">
        <v>64</v>
      </c>
      <c r="B29" s="47" t="s">
        <v>89</v>
      </c>
      <c r="C29" s="48" t="s">
        <v>32</v>
      </c>
      <c r="D29" s="86">
        <f t="shared" ref="D29:Q29" si="3">D22*D23*D25*(1-D27)</f>
        <v>8.3091561546580195</v>
      </c>
      <c r="E29" s="86">
        <f t="shared" si="3"/>
        <v>8.829091545681484</v>
      </c>
      <c r="F29" s="86">
        <f t="shared" si="3"/>
        <v>8.1799608276402775</v>
      </c>
      <c r="G29" s="86">
        <f t="shared" si="3"/>
        <v>8.4088405101654935</v>
      </c>
      <c r="H29" s="86">
        <f t="shared" si="3"/>
        <v>8.2659741273533811</v>
      </c>
      <c r="I29" s="86">
        <f t="shared" si="3"/>
        <v>9.0297919897543881</v>
      </c>
      <c r="J29" s="86">
        <f t="shared" si="3"/>
        <v>9.7983199519954276</v>
      </c>
      <c r="K29" s="86">
        <f t="shared" si="3"/>
        <v>10.651298697816456</v>
      </c>
      <c r="L29" s="87">
        <f t="shared" si="3"/>
        <v>11.951339433261669</v>
      </c>
      <c r="M29" s="88">
        <f t="shared" si="3"/>
        <v>8.9207108967923165</v>
      </c>
      <c r="N29" s="86">
        <f t="shared" si="3"/>
        <v>10.061732058009939</v>
      </c>
      <c r="O29" s="86">
        <f t="shared" si="3"/>
        <v>9.404637453924181</v>
      </c>
      <c r="P29" s="86">
        <f t="shared" si="3"/>
        <v>10.607556198030764</v>
      </c>
      <c r="Q29" s="86">
        <f t="shared" si="3"/>
        <v>11.591762443208877</v>
      </c>
    </row>
    <row r="30" spans="1:17" ht="15.75" x14ac:dyDescent="0.25">
      <c r="A30" s="47" t="s">
        <v>56</v>
      </c>
      <c r="B30" s="47" t="s">
        <v>97</v>
      </c>
      <c r="C30" s="48" t="s">
        <v>5</v>
      </c>
      <c r="D30" s="89">
        <f>D28*D16*D9*D15*(100000/1000/60/1000*1.36)</f>
        <v>17.046341813025748</v>
      </c>
      <c r="E30" s="89">
        <f t="shared" ref="E30:Q30" si="4">E28*E16*E9*E15*(100000/1000/60/1000*1.36)</f>
        <v>20.839891869681772</v>
      </c>
      <c r="F30" s="89">
        <f t="shared" si="4"/>
        <v>21.625791876004861</v>
      </c>
      <c r="G30" s="89">
        <f t="shared" si="4"/>
        <v>26.802359380182402</v>
      </c>
      <c r="H30" s="89">
        <f t="shared" si="4"/>
        <v>29.061515673110506</v>
      </c>
      <c r="I30" s="89">
        <f t="shared" si="4"/>
        <v>32.724796201378908</v>
      </c>
      <c r="J30" s="89">
        <f t="shared" si="4"/>
        <v>36.948570085407617</v>
      </c>
      <c r="K30" s="89">
        <f t="shared" si="4"/>
        <v>43.306224359178493</v>
      </c>
      <c r="L30" s="90">
        <f t="shared" si="4"/>
        <v>51.677052665951372</v>
      </c>
      <c r="M30" s="91">
        <f t="shared" si="4"/>
        <v>36.560613670137855</v>
      </c>
      <c r="N30" s="89">
        <f t="shared" si="4"/>
        <v>44.642433534063045</v>
      </c>
      <c r="O30" s="89">
        <f t="shared" si="4"/>
        <v>40.162497468852436</v>
      </c>
      <c r="P30" s="89">
        <f t="shared" si="4"/>
        <v>49.221262254210302</v>
      </c>
      <c r="Q30" s="89">
        <f t="shared" si="4"/>
        <v>62.26199484758201</v>
      </c>
    </row>
    <row r="31" spans="1:17" ht="15.75" x14ac:dyDescent="0.25">
      <c r="A31" s="47" t="s">
        <v>109</v>
      </c>
      <c r="B31" s="47" t="s">
        <v>90</v>
      </c>
      <c r="C31" s="48" t="s">
        <v>17</v>
      </c>
      <c r="D31" s="89">
        <f>D29*D16*D15*(100000/1000/2/PI())</f>
        <v>32.571892126259428</v>
      </c>
      <c r="E31" s="89">
        <f t="shared" ref="E31:Q31" si="5">E29*E16*E15*(100000/1000/2/PI())</f>
        <v>34.610038859071409</v>
      </c>
      <c r="F31" s="89">
        <f t="shared" si="5"/>
        <v>41.881399437518226</v>
      </c>
      <c r="G31" s="89">
        <f t="shared" si="5"/>
        <v>43.053263412047329</v>
      </c>
      <c r="H31" s="89">
        <f t="shared" si="5"/>
        <v>43.386444999652433</v>
      </c>
      <c r="I31" s="89">
        <f t="shared" si="5"/>
        <v>47.395572195822837</v>
      </c>
      <c r="J31" s="89">
        <f t="shared" si="5"/>
        <v>51.429421764033606</v>
      </c>
      <c r="K31" s="89">
        <f t="shared" si="5"/>
        <v>55.906536605099021</v>
      </c>
      <c r="L31" s="90">
        <f t="shared" si="5"/>
        <v>62.730190417303859</v>
      </c>
      <c r="M31" s="91">
        <f t="shared" si="5"/>
        <v>54.016688622256822</v>
      </c>
      <c r="N31" s="89">
        <f t="shared" si="5"/>
        <v>60.925799957661781</v>
      </c>
      <c r="O31" s="89">
        <f t="shared" si="5"/>
        <v>60.942050701428691</v>
      </c>
      <c r="P31" s="89">
        <f t="shared" si="5"/>
        <v>68.73696416323935</v>
      </c>
      <c r="Q31" s="89">
        <f t="shared" si="5"/>
        <v>75.951545880393198</v>
      </c>
    </row>
    <row r="32" spans="1:17" s="54" customFormat="1" ht="15.75" x14ac:dyDescent="0.25">
      <c r="A32" s="102" t="s">
        <v>102</v>
      </c>
      <c r="B32" s="103"/>
      <c r="C32" s="103"/>
      <c r="D32" s="104"/>
      <c r="E32" s="104"/>
      <c r="F32" s="104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</row>
    <row r="33" spans="1:17" ht="66.75" customHeight="1" x14ac:dyDescent="0.2">
      <c r="A33" s="57" t="s">
        <v>115</v>
      </c>
      <c r="B33" s="48" t="s">
        <v>118</v>
      </c>
      <c r="C33" s="49" t="s">
        <v>50</v>
      </c>
      <c r="D33" s="7" t="s">
        <v>25</v>
      </c>
      <c r="E33" s="7" t="s">
        <v>25</v>
      </c>
      <c r="F33" s="7" t="s">
        <v>26</v>
      </c>
      <c r="G33" s="7" t="s">
        <v>26</v>
      </c>
      <c r="H33" s="7" t="s">
        <v>26</v>
      </c>
      <c r="I33" s="7" t="s">
        <v>26</v>
      </c>
      <c r="J33" s="7" t="s">
        <v>26</v>
      </c>
      <c r="K33" s="7" t="s">
        <v>24</v>
      </c>
      <c r="L33" s="21" t="s">
        <v>25</v>
      </c>
      <c r="M33" s="20" t="s">
        <v>26</v>
      </c>
      <c r="N33" s="7" t="s">
        <v>25</v>
      </c>
      <c r="O33" s="7" t="s">
        <v>26</v>
      </c>
      <c r="P33" s="7" t="s">
        <v>25</v>
      </c>
      <c r="Q33" s="7" t="s">
        <v>25</v>
      </c>
    </row>
    <row r="34" spans="1:17" x14ac:dyDescent="0.25">
      <c r="A34" s="47" t="s">
        <v>58</v>
      </c>
      <c r="B34" s="48" t="s">
        <v>119</v>
      </c>
      <c r="C34" s="49" t="s">
        <v>50</v>
      </c>
      <c r="D34" s="4" t="s">
        <v>54</v>
      </c>
      <c r="E34" s="4" t="s">
        <v>54</v>
      </c>
      <c r="F34" s="4" t="s">
        <v>54</v>
      </c>
      <c r="G34" s="4" t="s">
        <v>54</v>
      </c>
      <c r="H34" s="4" t="s">
        <v>54</v>
      </c>
      <c r="I34" s="4" t="s">
        <v>54</v>
      </c>
      <c r="J34" s="4" t="s">
        <v>55</v>
      </c>
      <c r="K34" s="4" t="s">
        <v>55</v>
      </c>
      <c r="L34" s="18" t="s">
        <v>55</v>
      </c>
      <c r="M34" s="13" t="s">
        <v>54</v>
      </c>
      <c r="N34" s="4" t="s">
        <v>55</v>
      </c>
      <c r="O34" s="4" t="s">
        <v>54</v>
      </c>
      <c r="P34" s="4" t="s">
        <v>55</v>
      </c>
      <c r="Q34" s="4" t="s">
        <v>55</v>
      </c>
    </row>
    <row r="35" spans="1:17" ht="15.75" x14ac:dyDescent="0.25">
      <c r="A35" s="47" t="s">
        <v>110</v>
      </c>
      <c r="B35" s="47" t="s">
        <v>83</v>
      </c>
      <c r="C35" s="48" t="s">
        <v>5</v>
      </c>
      <c r="D35" s="86">
        <f>(HLOOKUP(D33,Leistungsberechnung!$D$46:$G$48,2,FALSE)*(D9/HLOOKUP(D33,Leistungsberechnung!$D$46:$G$48,3,FALSE))^3)*HLOOKUP(D34,Leistungsberechnung!$D$50:$E$51,2,FALSE)</f>
        <v>1</v>
      </c>
      <c r="E35" s="86">
        <f>(HLOOKUP(E33,Leistungsberechnung!$D$46:$G$48,2,FALSE)*(E9/HLOOKUP(E33,Leistungsberechnung!$D$46:$G$48,3,FALSE))^3)*HLOOKUP(E34,Leistungsberechnung!$D$50:$E$51,2,FALSE)</f>
        <v>1</v>
      </c>
      <c r="F35" s="86">
        <f>(HLOOKUP(F33,Leistungsberechnung!$D$46:$G$48,2,FALSE)*(F9/HLOOKUP(F33,Leistungsberechnung!$D$46:$G$48,3,FALSE))^3)*HLOOKUP(F34,Leistungsberechnung!$D$50:$E$51,2,FALSE)</f>
        <v>1.8</v>
      </c>
      <c r="G35" s="86">
        <f>(HLOOKUP(G33,Leistungsberechnung!$D$46:$G$48,2,FALSE)*(G9/HLOOKUP(G33,Leistungsberechnung!$D$46:$G$48,3,FALSE))^3)*HLOOKUP(G34,Leistungsberechnung!$D$50:$E$51,2,FALSE)</f>
        <v>1.8</v>
      </c>
      <c r="H35" s="86">
        <f>(HLOOKUP(H33,Leistungsberechnung!$D$46:$G$48,2,FALSE)*(H9/HLOOKUP(H33,Leistungsberechnung!$D$46:$G$48,3,FALSE))^3)*HLOOKUP(H34,Leistungsberechnung!$D$50:$E$51,2,FALSE)</f>
        <v>2.0345052083333339</v>
      </c>
      <c r="I35" s="86">
        <f>(HLOOKUP(I33,Leistungsberechnung!$D$46:$G$48,2,FALSE)*(I9/HLOOKUP(I33,Leistungsberechnung!$D$46:$G$48,3,FALSE))^3)*HLOOKUP(I34,Leistungsberechnung!$D$50:$E$51,2,FALSE)</f>
        <v>2.7079264322916665</v>
      </c>
      <c r="J35" s="86">
        <f>(HLOOKUP(J33,Leistungsberechnung!$D$46:$G$48,2,FALSE)*(J9/HLOOKUP(J33,Leistungsberechnung!$D$46:$G$48,3,FALSE))^3)*HLOOKUP(J34,Leistungsberechnung!$D$50:$E$51,2,FALSE)</f>
        <v>2.9962357285781538</v>
      </c>
      <c r="K35" s="86">
        <f>(HLOOKUP(K33,Leistungsberechnung!$D$46:$G$48,2,FALSE)*(K9/HLOOKUP(K33,Leistungsberechnung!$D$46:$G$48,3,FALSE))^3)*HLOOKUP(K34,Leistungsberechnung!$D$50:$E$51,2,FALSE)</f>
        <v>1.2562460559473874</v>
      </c>
      <c r="L35" s="87">
        <f>(HLOOKUP(L33,Leistungsberechnung!$D$46:$G$48,2,FALSE)*(L9/HLOOKUP(L33,Leistungsberechnung!$D$46:$G$48,3,FALSE))^3)*HLOOKUP(L34,Leistungsberechnung!$D$50:$E$51,2,FALSE)</f>
        <v>2.6620105950196864</v>
      </c>
      <c r="M35" s="88">
        <f>(HLOOKUP(M33,Leistungsberechnung!$D$46:$G$48,2,FALSE)*(M9/HLOOKUP(M33,Leistungsberechnung!$D$46:$G$48,3,FALSE))^3)*HLOOKUP(M34,Leistungsberechnung!$D$50:$E$51,2,FALSE)</f>
        <v>2.7079264322916665</v>
      </c>
      <c r="N35" s="86">
        <f>(HLOOKUP(N33,Leistungsberechnung!$D$46:$G$48,2,FALSE)*(N9/HLOOKUP(N33,Leistungsberechnung!$D$46:$G$48,3,FALSE))^3)*HLOOKUP(N34,Leistungsberechnung!$D$50:$E$51,2,FALSE)</f>
        <v>1.8912706826235084</v>
      </c>
      <c r="O35" s="86">
        <f>(HLOOKUP(O33,Leistungsberechnung!$D$46:$G$48,2,FALSE)*(O9/HLOOKUP(O33,Leistungsberechnung!$D$46:$G$48,3,FALSE))^3)*HLOOKUP(O34,Leistungsberechnung!$D$50:$E$51,2,FALSE)</f>
        <v>2.7079264322916665</v>
      </c>
      <c r="P35" s="86">
        <f>(HLOOKUP(P33,Leistungsberechnung!$D$46:$G$48,2,FALSE)*(P9/HLOOKUP(P33,Leistungsberechnung!$D$46:$G$48,3,FALSE))^3)*HLOOKUP(P34,Leistungsberechnung!$D$50:$E$51,2,FALSE)</f>
        <v>1.8912706826235084</v>
      </c>
      <c r="Q35" s="86">
        <f>(HLOOKUP(Q33,Leistungsberechnung!$D$46:$G$48,2,FALSE)*(Q9/HLOOKUP(Q33,Leistungsberechnung!$D$46:$G$48,3,FALSE))^3)*HLOOKUP(Q34,Leistungsberechnung!$D$50:$E$51,2,FALSE)</f>
        <v>2.6620105950196864</v>
      </c>
    </row>
    <row r="36" spans="1:17" ht="15.75" x14ac:dyDescent="0.25">
      <c r="A36" s="58" t="s">
        <v>111</v>
      </c>
      <c r="B36" s="58" t="s">
        <v>84</v>
      </c>
      <c r="C36" s="59" t="s">
        <v>5</v>
      </c>
      <c r="D36" s="92">
        <f>(HLOOKUP(D33,Leistungsberechnung!$D$46:$G$48,2,FALSE)*(D11/HLOOKUP(D33,Leistungsberechnung!$D$46:$G$48,3,FALSE))^3)*HLOOKUP(D34,Leistungsberechnung!$D$50:$E$51,2,FALSE)</f>
        <v>0.22552806772417197</v>
      </c>
      <c r="E36" s="92">
        <f>(HLOOKUP(E33,Leistungsberechnung!$D$46:$G$48,2,FALSE)*(E11/HLOOKUP(E33,Leistungsberechnung!$D$46:$G$48,3,FALSE))^3)*HLOOKUP(E34,Leistungsberechnung!$D$50:$E$51,2,FALSE)</f>
        <v>0.22552806772417197</v>
      </c>
      <c r="F36" s="92">
        <f>(HLOOKUP(F33,Leistungsberechnung!$D$46:$G$48,2,FALSE)*(F11/HLOOKUP(F33,Leistungsberechnung!$D$46:$G$48,3,FALSE))^3)*HLOOKUP(F34,Leistungsberechnung!$D$50:$E$51,2,FALSE)</f>
        <v>0.35729166666666679</v>
      </c>
      <c r="G36" s="92">
        <f>(HLOOKUP(G33,Leistungsberechnung!$D$46:$G$48,2,FALSE)*(G11/HLOOKUP(G33,Leistungsberechnung!$D$46:$G$48,3,FALSE))^3)*HLOOKUP(G34,Leistungsberechnung!$D$50:$E$51,2,FALSE)</f>
        <v>0.439453125</v>
      </c>
      <c r="H36" s="92">
        <f>(HLOOKUP(H33,Leistungsberechnung!$D$46:$G$48,2,FALSE)*(H11/HLOOKUP(H33,Leistungsberechnung!$D$46:$G$48,3,FALSE))^3)*HLOOKUP(H34,Leistungsberechnung!$D$50:$E$51,2,FALSE)</f>
        <v>0.69783528645833315</v>
      </c>
      <c r="I36" s="92">
        <f>(HLOOKUP(I33,Leistungsberechnung!$D$46:$G$48,2,FALSE)*(I11/HLOOKUP(I33,Leistungsberechnung!$D$46:$G$48,3,FALSE))^3)*HLOOKUP(I34,Leistungsberechnung!$D$50:$E$51,2,FALSE)</f>
        <v>0.69783528645833315</v>
      </c>
      <c r="J36" s="92">
        <f>(HLOOKUP(J33,Leistungsberechnung!$D$46:$G$48,2,FALSE)*(J11/HLOOKUP(J33,Leistungsberechnung!$D$46:$G$48,3,FALSE))^3)*HLOOKUP(J34,Leistungsberechnung!$D$50:$E$51,2,FALSE)</f>
        <v>0.77785235331332392</v>
      </c>
      <c r="K36" s="92">
        <f>(HLOOKUP(K33,Leistungsberechnung!$D$46:$G$48,2,FALSE)*(K11/HLOOKUP(K33,Leistungsberechnung!$D$46:$G$48,3,FALSE))^3)*HLOOKUP(K34,Leistungsberechnung!$D$50:$E$51,2,FALSE)</f>
        <v>0.60382978827141509</v>
      </c>
      <c r="L36" s="93">
        <f>(HLOOKUP(L33,Leistungsberechnung!$D$46:$G$48,2,FALSE)*(L11/HLOOKUP(L33,Leistungsberechnung!$D$46:$G$48,3,FALSE))^3)*HLOOKUP(L34,Leistungsberechnung!$D$50:$E$51,2,FALSE)</f>
        <v>1.2116570755665388</v>
      </c>
      <c r="M36" s="94">
        <f>(HLOOKUP(M33,Leistungsberechnung!$D$46:$G$48,2,FALSE)*(M11/HLOOKUP(M33,Leistungsberechnung!$D$46:$G$48,3,FALSE))^3)*HLOOKUP(M34,Leistungsberechnung!$D$50:$E$51,2,FALSE)</f>
        <v>0.69783528645833315</v>
      </c>
      <c r="N36" s="92">
        <f>(HLOOKUP(N33,Leistungsberechnung!$D$46:$G$48,2,FALSE)*(N11/HLOOKUP(N33,Leistungsberechnung!$D$46:$G$48,3,FALSE))^3)*HLOOKUP(N34,Leistungsberechnung!$D$50:$E$51,2,FALSE)</f>
        <v>1.0063829804523585</v>
      </c>
      <c r="O36" s="92">
        <f>(HLOOKUP(O33,Leistungsberechnung!$D$46:$G$48,2,FALSE)*(O11/HLOOKUP(O33,Leistungsberechnung!$D$46:$G$48,3,FALSE))^3)*HLOOKUP(O34,Leistungsberechnung!$D$50:$E$51,2,FALSE)</f>
        <v>0.69783528645833315</v>
      </c>
      <c r="P36" s="92">
        <f>(HLOOKUP(P33,Leistungsberechnung!$D$46:$G$48,2,FALSE)*(P11/HLOOKUP(P33,Leistungsberechnung!$D$46:$G$48,3,FALSE))^3)*HLOOKUP(P34,Leistungsberechnung!$D$50:$E$51,2,FALSE)</f>
        <v>1.0063829804523585</v>
      </c>
      <c r="Q36" s="92">
        <f>(HLOOKUP(Q33,Leistungsberechnung!$D$46:$G$48,2,FALSE)*(Q11/HLOOKUP(Q33,Leistungsberechnung!$D$46:$G$48,3,FALSE))^3)*HLOOKUP(Q34,Leistungsberechnung!$D$50:$E$51,2,FALSE)</f>
        <v>1.2116570755665388</v>
      </c>
    </row>
    <row r="37" spans="1:17" ht="15.75" x14ac:dyDescent="0.25">
      <c r="A37" s="47" t="s">
        <v>112</v>
      </c>
      <c r="B37" s="47" t="s">
        <v>100</v>
      </c>
      <c r="C37" s="48" t="s">
        <v>17</v>
      </c>
      <c r="D37" s="86">
        <f>D36/D11*7022</f>
        <v>0.56559217555683416</v>
      </c>
      <c r="E37" s="86">
        <f t="shared" ref="E37:Q37" si="6">E36/E11*7022</f>
        <v>0.56559217555683416</v>
      </c>
      <c r="F37" s="86">
        <f t="shared" si="6"/>
        <v>0.89603645833333367</v>
      </c>
      <c r="G37" s="86">
        <f t="shared" si="6"/>
        <v>1.02861328125</v>
      </c>
      <c r="H37" s="86">
        <f t="shared" si="6"/>
        <v>1.4000569661458329</v>
      </c>
      <c r="I37" s="86">
        <f t="shared" si="6"/>
        <v>1.4000569661458329</v>
      </c>
      <c r="J37" s="86">
        <f t="shared" si="6"/>
        <v>1.4762376283692327</v>
      </c>
      <c r="K37" s="86">
        <f t="shared" si="6"/>
        <v>0.90214739856210158</v>
      </c>
      <c r="L37" s="87">
        <f t="shared" si="6"/>
        <v>1.7016511969256469</v>
      </c>
      <c r="M37" s="88">
        <f t="shared" si="6"/>
        <v>1.4000569661458329</v>
      </c>
      <c r="N37" s="86">
        <f t="shared" si="6"/>
        <v>1.5035789976035023</v>
      </c>
      <c r="O37" s="86">
        <f t="shared" si="6"/>
        <v>1.4000569661458329</v>
      </c>
      <c r="P37" s="86">
        <f t="shared" si="6"/>
        <v>1.5035789976035023</v>
      </c>
      <c r="Q37" s="86">
        <f t="shared" si="6"/>
        <v>1.7016511969256469</v>
      </c>
    </row>
    <row r="38" spans="1:17" s="53" customFormat="1" x14ac:dyDescent="0.25">
      <c r="A38" s="107"/>
      <c r="B38" s="60"/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08"/>
    </row>
    <row r="39" spans="1:17" s="54" customFormat="1" ht="15.75" x14ac:dyDescent="0.25">
      <c r="A39" s="109" t="s">
        <v>99</v>
      </c>
      <c r="B39" s="110"/>
      <c r="C39" s="110"/>
      <c r="D39" s="111"/>
      <c r="E39" s="111"/>
      <c r="F39" s="111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 s="54" customFormat="1" ht="18.75" x14ac:dyDescent="0.25">
      <c r="A40" s="63" t="s">
        <v>59</v>
      </c>
      <c r="B40" s="64" t="s">
        <v>85</v>
      </c>
      <c r="C40" s="64" t="s">
        <v>5</v>
      </c>
      <c r="D40" s="95">
        <f t="shared" ref="D40:Q40" si="7">D30-D35</f>
        <v>16.046341813025748</v>
      </c>
      <c r="E40" s="95">
        <f t="shared" si="7"/>
        <v>19.839891869681772</v>
      </c>
      <c r="F40" s="95">
        <f t="shared" si="7"/>
        <v>19.82579187600486</v>
      </c>
      <c r="G40" s="95">
        <f t="shared" si="7"/>
        <v>25.002359380182401</v>
      </c>
      <c r="H40" s="95">
        <f t="shared" si="7"/>
        <v>27.02701046477717</v>
      </c>
      <c r="I40" s="95">
        <f t="shared" si="7"/>
        <v>30.01686976908724</v>
      </c>
      <c r="J40" s="95">
        <f t="shared" si="7"/>
        <v>33.952334356829461</v>
      </c>
      <c r="K40" s="95">
        <f t="shared" si="7"/>
        <v>42.049978303231107</v>
      </c>
      <c r="L40" s="96">
        <f t="shared" si="7"/>
        <v>49.015042070931685</v>
      </c>
      <c r="M40" s="97">
        <f t="shared" si="7"/>
        <v>33.85268723784619</v>
      </c>
      <c r="N40" s="95">
        <f t="shared" si="7"/>
        <v>42.751162851439538</v>
      </c>
      <c r="O40" s="95">
        <f t="shared" si="7"/>
        <v>37.454571036560772</v>
      </c>
      <c r="P40" s="95">
        <f t="shared" si="7"/>
        <v>47.329991571586795</v>
      </c>
      <c r="Q40" s="95">
        <f t="shared" si="7"/>
        <v>59.599984252562322</v>
      </c>
    </row>
    <row r="41" spans="1:17" s="54" customFormat="1" ht="18.75" x14ac:dyDescent="0.25">
      <c r="A41" s="63" t="s">
        <v>113</v>
      </c>
      <c r="B41" s="64" t="s">
        <v>101</v>
      </c>
      <c r="C41" s="64" t="s">
        <v>17</v>
      </c>
      <c r="D41" s="95">
        <f>D31-D37</f>
        <v>32.006299950702591</v>
      </c>
      <c r="E41" s="95">
        <f t="shared" ref="E41:Q41" si="8">E31-E37</f>
        <v>34.044446683514572</v>
      </c>
      <c r="F41" s="95">
        <f t="shared" si="8"/>
        <v>40.985362979184892</v>
      </c>
      <c r="G41" s="95">
        <f t="shared" si="8"/>
        <v>42.024650130797326</v>
      </c>
      <c r="H41" s="95">
        <f t="shared" si="8"/>
        <v>41.9863880335066</v>
      </c>
      <c r="I41" s="95">
        <f t="shared" si="8"/>
        <v>45.995515229677004</v>
      </c>
      <c r="J41" s="95">
        <f t="shared" si="8"/>
        <v>49.953184135664372</v>
      </c>
      <c r="K41" s="95">
        <f t="shared" si="8"/>
        <v>55.004389206536921</v>
      </c>
      <c r="L41" s="96">
        <f t="shared" si="8"/>
        <v>61.028539220378214</v>
      </c>
      <c r="M41" s="97">
        <f t="shared" si="8"/>
        <v>52.616631656110989</v>
      </c>
      <c r="N41" s="95">
        <f t="shared" si="8"/>
        <v>59.422220960058276</v>
      </c>
      <c r="O41" s="95">
        <f t="shared" si="8"/>
        <v>59.541993735282858</v>
      </c>
      <c r="P41" s="95">
        <f t="shared" si="8"/>
        <v>67.233385165635852</v>
      </c>
      <c r="Q41" s="95">
        <f t="shared" si="8"/>
        <v>74.249894683467545</v>
      </c>
    </row>
    <row r="43" spans="1:17" x14ac:dyDescent="0.25">
      <c r="D43" s="66"/>
    </row>
    <row r="44" spans="1:17" s="40" customFormat="1" ht="15.75" x14ac:dyDescent="0.25">
      <c r="A44" s="41" t="s">
        <v>103</v>
      </c>
      <c r="B44" s="41"/>
      <c r="C44" s="41"/>
      <c r="D44" s="41"/>
      <c r="E44" s="41"/>
      <c r="F44" s="41"/>
      <c r="G44" s="41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s="72" customFormat="1" ht="57.75" customHeight="1" x14ac:dyDescent="0.25">
      <c r="A45" s="70" t="s">
        <v>28</v>
      </c>
      <c r="B45" s="48"/>
      <c r="C45" s="48"/>
      <c r="D45" s="3"/>
      <c r="E45" s="3"/>
      <c r="F45" s="3"/>
      <c r="G45" s="71"/>
    </row>
    <row r="46" spans="1:17" s="72" customFormat="1" x14ac:dyDescent="0.25">
      <c r="A46" s="73" t="s">
        <v>91</v>
      </c>
      <c r="B46" s="48"/>
      <c r="C46" s="48"/>
      <c r="D46" s="71" t="s">
        <v>24</v>
      </c>
      <c r="E46" s="71" t="s">
        <v>25</v>
      </c>
      <c r="F46" s="71" t="s">
        <v>26</v>
      </c>
      <c r="G46" s="71" t="s">
        <v>27</v>
      </c>
    </row>
    <row r="47" spans="1:17" s="72" customFormat="1" x14ac:dyDescent="0.25">
      <c r="A47" s="73" t="s">
        <v>29</v>
      </c>
      <c r="B47" s="48"/>
      <c r="C47" s="48" t="s">
        <v>5</v>
      </c>
      <c r="D47" s="23">
        <v>0.6</v>
      </c>
      <c r="E47" s="23">
        <v>1</v>
      </c>
      <c r="F47" s="23">
        <v>1.8</v>
      </c>
      <c r="G47" s="23">
        <v>2.2000000000000002</v>
      </c>
    </row>
    <row r="48" spans="1:17" s="72" customFormat="1" x14ac:dyDescent="0.25">
      <c r="A48" s="73" t="s">
        <v>30</v>
      </c>
      <c r="B48" s="48"/>
      <c r="C48" s="48"/>
      <c r="D48" s="2">
        <v>4600</v>
      </c>
      <c r="E48" s="2">
        <v>4600</v>
      </c>
      <c r="F48" s="2">
        <v>4800</v>
      </c>
      <c r="G48" s="2">
        <v>4800</v>
      </c>
    </row>
    <row r="50" spans="1:17" x14ac:dyDescent="0.25">
      <c r="A50" s="47" t="s">
        <v>57</v>
      </c>
      <c r="B50" s="48"/>
      <c r="C50" s="48"/>
      <c r="D50" s="4" t="s">
        <v>54</v>
      </c>
      <c r="E50" s="4" t="s">
        <v>55</v>
      </c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x14ac:dyDescent="0.25">
      <c r="A51" s="47"/>
      <c r="B51" s="48"/>
      <c r="C51" s="48"/>
      <c r="D51" s="55">
        <v>1</v>
      </c>
      <c r="E51" s="55">
        <f>167/177</f>
        <v>0.94350282485875703</v>
      </c>
    </row>
  </sheetData>
  <sheetProtection sheet="1" objects="1" scenarios="1"/>
  <mergeCells count="8">
    <mergeCell ref="A1:C1"/>
    <mergeCell ref="C2:C4"/>
    <mergeCell ref="D6:K6"/>
    <mergeCell ref="M6:N6"/>
    <mergeCell ref="O6:Q6"/>
    <mergeCell ref="D2:E2"/>
    <mergeCell ref="D3:E3"/>
    <mergeCell ref="D4:E4"/>
  </mergeCells>
  <phoneticPr fontId="2" type="noConversion"/>
  <dataValidations count="2">
    <dataValidation type="list" allowBlank="1" showInputMessage="1" showErrorMessage="1" sqref="D33:Q33" xr:uid="{9FC96134-7E3C-4633-B0EF-495C6CC91593}">
      <formula1>$D$46:$G$46</formula1>
    </dataValidation>
    <dataValidation type="list" allowBlank="1" showInputMessage="1" showErrorMessage="1" sqref="D34:Q34" xr:uid="{3349205D-9328-4CF4-9F90-B18FB6A68348}">
      <formula1>$D$50:$E$50</formula1>
    </dataValidation>
  </dataValidations>
  <pageMargins left="0.25" right="0.25" top="0.75" bottom="0.75" header="0.3" footer="0.3"/>
  <pageSetup paperSize="9" scale="56" orientation="landscape" horizontalDpi="30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Leistungsberechnung</vt:lpstr>
      <vt:lpstr>Leistungsberechnung!Druckbereich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Heiml</dc:creator>
  <cp:lastModifiedBy>Roland Heiml</cp:lastModifiedBy>
  <cp:lastPrinted>2021-03-05T18:16:40Z</cp:lastPrinted>
  <dcterms:created xsi:type="dcterms:W3CDTF">2020-10-18T05:40:27Z</dcterms:created>
  <dcterms:modified xsi:type="dcterms:W3CDTF">2021-05-09T13:00:43Z</dcterms:modified>
</cp:coreProperties>
</file>